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ransparencia\Desktop\ITESME CUENTA PUBLICA ANUAL 2019\"/>
    </mc:Choice>
  </mc:AlternateContent>
  <bookViews>
    <workbookView xWindow="0" yWindow="0" windowWidth="15360" windowHeight="8520"/>
  </bookViews>
  <sheets>
    <sheet name="PIID " sheetId="1" r:id="rId1"/>
    <sheet name="Indic instit" sheetId="2" r:id="rId2"/>
    <sheet name="CAPACITACIÓN DESARROLLO" sheetId="3" r:id="rId3"/>
    <sheet name="Hoja1" sheetId="4" r:id="rId4"/>
  </sheets>
  <externalReferences>
    <externalReference r:id="rId5"/>
  </externalReferences>
  <definedNames>
    <definedName name="_xlnm.Print_Area" localSheetId="1">'Indic instit'!$B$1:$AH$40</definedName>
    <definedName name="_xlnm.Print_Area" localSheetId="0">'PIID '!$A$2:$Q$32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8" i="2" l="1"/>
  <c r="AK8" i="2"/>
  <c r="AM8" i="2" s="1"/>
  <c r="C11" i="4" l="1"/>
  <c r="B11" i="4"/>
  <c r="F13" i="3"/>
  <c r="E13" i="3"/>
  <c r="AF40" i="2" l="1"/>
  <c r="AF39" i="2"/>
  <c r="AF38" i="2"/>
  <c r="AF37" i="2"/>
  <c r="AF35" i="2"/>
  <c r="AF34" i="2"/>
  <c r="AF33" i="2"/>
  <c r="AF32" i="2"/>
  <c r="AF31" i="2"/>
  <c r="AF30" i="2"/>
  <c r="AF29" i="2"/>
  <c r="AF27" i="2"/>
  <c r="AF26" i="2"/>
  <c r="AF25" i="2"/>
  <c r="AF24" i="2"/>
  <c r="AF22" i="2"/>
  <c r="AF21" i="2"/>
  <c r="AF20" i="2"/>
  <c r="AF18" i="2"/>
  <c r="AF17" i="2"/>
  <c r="AF16" i="2"/>
  <c r="AF13" i="2"/>
  <c r="AF12" i="2"/>
  <c r="AF11" i="2"/>
  <c r="AF10" i="2"/>
  <c r="AF9" i="2"/>
  <c r="AF8" i="2"/>
  <c r="AF7" i="2"/>
  <c r="AF6" i="2"/>
  <c r="AA40" i="2" l="1"/>
  <c r="AA39" i="2"/>
  <c r="AA38" i="2"/>
  <c r="AA37" i="2"/>
  <c r="AA35" i="2"/>
  <c r="AA34" i="2"/>
  <c r="AA33" i="2"/>
  <c r="AA32" i="2"/>
  <c r="AA31" i="2"/>
  <c r="AA30" i="2"/>
  <c r="AA29" i="2"/>
  <c r="AA10" i="2"/>
  <c r="AA9" i="2"/>
  <c r="AA27" i="2"/>
  <c r="AA24" i="2"/>
  <c r="AA26" i="2"/>
  <c r="AA25" i="2"/>
  <c r="AA22" i="2"/>
  <c r="AA21" i="2"/>
  <c r="AA20" i="2"/>
  <c r="AA18" i="2"/>
  <c r="AA17" i="2"/>
  <c r="AA16" i="2"/>
  <c r="AA13" i="2"/>
  <c r="AA12" i="2"/>
  <c r="AA11" i="2"/>
  <c r="AA8" i="2"/>
  <c r="AA7" i="2"/>
  <c r="AA6" i="2"/>
  <c r="V40" i="2"/>
  <c r="Q40" i="2"/>
  <c r="V39" i="2"/>
  <c r="Q39" i="2"/>
  <c r="L39" i="2"/>
  <c r="V38" i="2"/>
  <c r="Q38" i="2"/>
  <c r="L38" i="2"/>
  <c r="V37" i="2"/>
  <c r="Q37" i="2"/>
  <c r="L37" i="2"/>
  <c r="V35" i="2"/>
  <c r="Q35" i="2"/>
  <c r="K35" i="2"/>
  <c r="V34" i="2"/>
  <c r="Q34" i="2"/>
  <c r="L34" i="2"/>
  <c r="K34" i="2"/>
  <c r="V33" i="2"/>
  <c r="Q33" i="2"/>
  <c r="L33" i="2"/>
  <c r="K33" i="2"/>
  <c r="V32" i="2"/>
  <c r="Q32" i="2"/>
  <c r="L32" i="2"/>
  <c r="K32" i="2"/>
  <c r="V31" i="2"/>
  <c r="Q31" i="2"/>
  <c r="V30" i="2"/>
  <c r="Q30" i="2"/>
  <c r="V29" i="2"/>
  <c r="Q29" i="2"/>
  <c r="L29" i="2"/>
  <c r="S10" i="2"/>
  <c r="V10" i="2" s="1"/>
  <c r="N10" i="2"/>
  <c r="Q10" i="2" s="1"/>
  <c r="L10" i="2"/>
  <c r="V9" i="2"/>
  <c r="Q9" i="2"/>
  <c r="L9" i="2"/>
  <c r="V27" i="2"/>
  <c r="Q27" i="2"/>
  <c r="L27" i="2"/>
  <c r="V24" i="2"/>
  <c r="Q24" i="2"/>
  <c r="V26" i="2"/>
  <c r="Q26" i="2"/>
  <c r="V25" i="2"/>
  <c r="Q25" i="2"/>
  <c r="V22" i="2"/>
  <c r="Q22" i="2"/>
  <c r="L22" i="2"/>
  <c r="V21" i="2"/>
  <c r="Q21" i="2"/>
  <c r="L21" i="2"/>
  <c r="V20" i="2"/>
  <c r="Q20" i="2"/>
  <c r="L20" i="2"/>
  <c r="V18" i="2"/>
  <c r="Q18" i="2"/>
  <c r="V17" i="2"/>
  <c r="Q17" i="2"/>
  <c r="V16" i="2"/>
  <c r="Q16" i="2"/>
  <c r="L16" i="2"/>
  <c r="K16" i="2"/>
  <c r="V13" i="2"/>
  <c r="Q13" i="2"/>
  <c r="V12" i="2"/>
  <c r="Q12" i="2"/>
  <c r="L12" i="2"/>
  <c r="V11" i="2"/>
  <c r="Q11" i="2"/>
  <c r="V8" i="2"/>
  <c r="P8" i="2"/>
  <c r="N8" i="2"/>
  <c r="V7" i="2"/>
  <c r="Q7" i="2"/>
  <c r="V6" i="2"/>
  <c r="Q6" i="2"/>
  <c r="L6" i="2"/>
  <c r="N13" i="1"/>
  <c r="O32" i="1"/>
  <c r="O31" i="1"/>
  <c r="O30" i="1"/>
  <c r="O29" i="1"/>
  <c r="O26" i="1"/>
  <c r="I22" i="1"/>
  <c r="O18" i="1"/>
  <c r="I16" i="1"/>
  <c r="O16" i="1" s="1"/>
  <c r="I15" i="1"/>
  <c r="O15" i="1" s="1"/>
  <c r="I14" i="1"/>
  <c r="O14" i="1" s="1"/>
  <c r="I13" i="1"/>
  <c r="O13" i="1" s="1"/>
  <c r="O12" i="1"/>
  <c r="O11" i="1"/>
  <c r="O10" i="1"/>
  <c r="I9" i="1"/>
  <c r="O8" i="1"/>
  <c r="I8" i="1"/>
  <c r="I7" i="1"/>
  <c r="O7" i="1" s="1"/>
  <c r="I6" i="1"/>
  <c r="O6" i="1" s="1"/>
  <c r="Q8" i="2" l="1"/>
</calcChain>
</file>

<file path=xl/comments1.xml><?xml version="1.0" encoding="utf-8"?>
<comments xmlns="http://schemas.openxmlformats.org/spreadsheetml/2006/main">
  <authors>
    <author>Sub Planeación</author>
  </authors>
  <commentList>
    <comment ref="R4" authorId="0" shapeId="0">
      <text>
        <r>
          <rPr>
            <sz val="14"/>
            <color indexed="81"/>
            <rFont val="Tahoma"/>
            <family val="2"/>
          </rPr>
          <t>EJEMPLO:</t>
        </r>
        <r>
          <rPr>
            <sz val="9"/>
            <color indexed="81"/>
            <rFont val="Tahoma"/>
            <family val="2"/>
          </rPr>
          <t xml:space="preserve">
</t>
        </r>
        <r>
          <rPr>
            <sz val="14"/>
            <color indexed="81"/>
            <rFont val="Tahoma"/>
            <family val="2"/>
          </rPr>
          <t xml:space="preserve">
 Se firmó convenio con CACEI, para la acreditación de las 3 primeras carreras de las 5 acreditables.
 Se conformaron 4 equipos de trabajo que tienen a su cargo la compilación de documentos e información exigible por la casa acreditadora.
 Se están elaborando los expedientes físicos y digitales, para cada una de las carreras: 
 Se tiene un avance del 77% de la meta fijada.
</t>
        </r>
      </text>
    </comment>
    <comment ref="S4" authorId="0" shapeId="0">
      <text>
        <r>
          <rPr>
            <b/>
            <sz val="14"/>
            <color indexed="81"/>
            <rFont val="Tahoma"/>
            <family val="2"/>
          </rPr>
          <t>EJEMPLO:</t>
        </r>
        <r>
          <rPr>
            <sz val="14"/>
            <color indexed="81"/>
            <rFont val="Tahoma"/>
            <family val="2"/>
          </rPr>
          <t xml:space="preserve">
 Acreditar tres de las cinco carreras acreditables, toda vez que la carrera de IAD no entra dentro de este programa, debido a que los contenidos curriculares no reúnen los créditos suficientes para su acreditación</t>
        </r>
      </text>
    </comment>
    <comment ref="T4" authorId="0" shapeId="0">
      <text>
        <r>
          <rPr>
            <b/>
            <sz val="14"/>
            <color indexed="81"/>
            <rFont val="Tahoma"/>
            <family val="2"/>
          </rPr>
          <t>EJEMPLO:</t>
        </r>
        <r>
          <rPr>
            <sz val="14"/>
            <color indexed="81"/>
            <rFont val="Tahoma"/>
            <family val="2"/>
          </rPr>
          <t xml:space="preserve">
 Recibiremos la visita de los evaluadores en el mes de Agosto.
 En Noviembre próximo, si no se presenta contratiempo alguno, estaremos obteniendo el
dictamen correspondiente por parte de la casa acreditadora.</t>
        </r>
      </text>
    </comment>
    <comment ref="I10" authorId="0" shapeId="0">
      <text>
        <r>
          <rPr>
            <b/>
            <sz val="9"/>
            <color indexed="81"/>
            <rFont val="Tahoma"/>
            <family val="2"/>
          </rPr>
          <t>VALOR ABSOLUTO</t>
        </r>
      </text>
    </comment>
    <comment ref="R10" authorId="0" shapeId="0">
      <text>
        <r>
          <rPr>
            <b/>
            <sz val="9"/>
            <color indexed="81"/>
            <rFont val="Tahoma"/>
            <family val="2"/>
          </rPr>
          <t>VALOR ABSOLUTO</t>
        </r>
      </text>
    </comment>
    <comment ref="I11" authorId="0" shapeId="0">
      <text>
        <r>
          <rPr>
            <b/>
            <sz val="9"/>
            <color indexed="81"/>
            <rFont val="Tahoma"/>
            <family val="2"/>
          </rPr>
          <t>Sub Planeación:</t>
        </r>
        <r>
          <rPr>
            <sz val="9"/>
            <color indexed="81"/>
            <rFont val="Tahoma"/>
            <family val="2"/>
          </rPr>
          <t xml:space="preserve">
VALOR ABSOLUTO</t>
        </r>
      </text>
    </comment>
    <comment ref="R11" authorId="0" shapeId="0">
      <text>
        <r>
          <rPr>
            <b/>
            <sz val="9"/>
            <color indexed="81"/>
            <rFont val="Tahoma"/>
            <family val="2"/>
          </rPr>
          <t>Sub Planeación:</t>
        </r>
        <r>
          <rPr>
            <sz val="9"/>
            <color indexed="81"/>
            <rFont val="Tahoma"/>
            <family val="2"/>
          </rPr>
          <t xml:space="preserve">
VALOR ABSOLUTO</t>
        </r>
      </text>
    </comment>
    <comment ref="I12" authorId="0" shapeId="0">
      <text>
        <r>
          <rPr>
            <b/>
            <sz val="9"/>
            <color indexed="81"/>
            <rFont val="Tahoma"/>
            <family val="2"/>
          </rPr>
          <t>Sub Planeación:</t>
        </r>
        <r>
          <rPr>
            <sz val="9"/>
            <color indexed="81"/>
            <rFont val="Tahoma"/>
            <family val="2"/>
          </rPr>
          <t xml:space="preserve">
VALOR ABSOLUTO</t>
        </r>
      </text>
    </comment>
    <comment ref="R12" authorId="0" shapeId="0">
      <text>
        <r>
          <rPr>
            <b/>
            <sz val="9"/>
            <color indexed="81"/>
            <rFont val="Tahoma"/>
            <family val="2"/>
          </rPr>
          <t>Sub Planeación:</t>
        </r>
        <r>
          <rPr>
            <sz val="9"/>
            <color indexed="81"/>
            <rFont val="Tahoma"/>
            <family val="2"/>
          </rPr>
          <t xml:space="preserve">
VALOR ABSOLUTO</t>
        </r>
      </text>
    </comment>
    <comment ref="G13" authorId="0" shapeId="0">
      <text>
        <r>
          <rPr>
            <b/>
            <sz val="9"/>
            <color indexed="81"/>
            <rFont val="Tahoma"/>
            <family val="2"/>
          </rPr>
          <t>Sub Planeación:</t>
        </r>
        <r>
          <rPr>
            <sz val="9"/>
            <color indexed="81"/>
            <rFont val="Tahoma"/>
            <family val="2"/>
          </rPr>
          <t xml:space="preserve">
Dato proporcionado por la Dirección de Estadística Educativa-SEP (ESTADISTICA 911)</t>
        </r>
      </text>
    </comment>
    <comment ref="L13" authorId="0" shapeId="0">
      <text>
        <r>
          <rPr>
            <b/>
            <sz val="9"/>
            <color indexed="81"/>
            <rFont val="Tahoma"/>
            <family val="2"/>
          </rPr>
          <t>Sub Planeación:</t>
        </r>
        <r>
          <rPr>
            <sz val="9"/>
            <color indexed="81"/>
            <rFont val="Tahoma"/>
            <family val="2"/>
          </rPr>
          <t xml:space="preserve">
Dato proporcionado por la Dirección de Estadística Educativa-SEP (ESTADISTICA 911)</t>
        </r>
      </text>
    </comment>
    <comment ref="I18" authorId="0" shapeId="0">
      <text>
        <r>
          <rPr>
            <b/>
            <sz val="9"/>
            <color indexed="81"/>
            <rFont val="Tahoma"/>
            <family val="2"/>
          </rPr>
          <t>Sub Planeación
NÚMERO ABSOLUTO</t>
        </r>
      </text>
    </comment>
    <comment ref="R18" authorId="0" shapeId="0">
      <text>
        <r>
          <rPr>
            <b/>
            <sz val="9"/>
            <color indexed="81"/>
            <rFont val="Tahoma"/>
            <family val="2"/>
          </rPr>
          <t>Sub Planeación
NÚMERO ABSOLUTO</t>
        </r>
      </text>
    </comment>
    <comment ref="I19" authorId="0" shapeId="0">
      <text>
        <r>
          <rPr>
            <b/>
            <sz val="9"/>
            <color indexed="81"/>
            <rFont val="Tahoma"/>
            <family val="2"/>
          </rPr>
          <t>Sub Planeación:</t>
        </r>
        <r>
          <rPr>
            <sz val="9"/>
            <color indexed="81"/>
            <rFont val="Tahoma"/>
            <family val="2"/>
          </rPr>
          <t xml:space="preserve">
NÚMERO ABSOLUTO
</t>
        </r>
      </text>
    </comment>
    <comment ref="R19" authorId="0" shapeId="0">
      <text>
        <r>
          <rPr>
            <b/>
            <sz val="9"/>
            <color indexed="81"/>
            <rFont val="Tahoma"/>
            <family val="2"/>
          </rPr>
          <t>Sub Planeación:</t>
        </r>
        <r>
          <rPr>
            <sz val="9"/>
            <color indexed="81"/>
            <rFont val="Tahoma"/>
            <family val="2"/>
          </rPr>
          <t xml:space="preserve">
NÚMERO ABSOLUTO
</t>
        </r>
      </text>
    </comment>
    <comment ref="I20" authorId="0" shapeId="0">
      <text>
        <r>
          <rPr>
            <b/>
            <sz val="9"/>
            <color indexed="81"/>
            <rFont val="Tahoma"/>
            <family val="2"/>
          </rPr>
          <t>Sub Planeación:</t>
        </r>
        <r>
          <rPr>
            <sz val="9"/>
            <color indexed="81"/>
            <rFont val="Tahoma"/>
            <family val="2"/>
          </rPr>
          <t xml:space="preserve">
NÚMERO ABSOLUTO</t>
        </r>
      </text>
    </comment>
    <comment ref="R20" authorId="0" shapeId="0">
      <text>
        <r>
          <rPr>
            <b/>
            <sz val="9"/>
            <color indexed="81"/>
            <rFont val="Tahoma"/>
            <family val="2"/>
          </rPr>
          <t>Sub Planeación:</t>
        </r>
        <r>
          <rPr>
            <sz val="9"/>
            <color indexed="81"/>
            <rFont val="Tahoma"/>
            <family val="2"/>
          </rPr>
          <t xml:space="preserve">
NÚMERO ABSOLUTO
</t>
        </r>
      </text>
    </comment>
    <comment ref="I21" authorId="0" shapeId="0">
      <text>
        <r>
          <rPr>
            <b/>
            <sz val="9"/>
            <color indexed="81"/>
            <rFont val="Tahoma"/>
            <family val="2"/>
          </rPr>
          <t>Sub Planeación:</t>
        </r>
        <r>
          <rPr>
            <sz val="9"/>
            <color indexed="81"/>
            <rFont val="Tahoma"/>
            <family val="2"/>
          </rPr>
          <t xml:space="preserve">
NÚMERO ABSOLUTO</t>
        </r>
      </text>
    </comment>
    <comment ref="R21" authorId="0" shapeId="0">
      <text>
        <r>
          <rPr>
            <b/>
            <sz val="9"/>
            <color indexed="81"/>
            <rFont val="Tahoma"/>
            <family val="2"/>
          </rPr>
          <t>Sub Planeación:</t>
        </r>
        <r>
          <rPr>
            <sz val="9"/>
            <color indexed="81"/>
            <rFont val="Tahoma"/>
            <family val="2"/>
          </rPr>
          <t xml:space="preserve">
NÚMERO ABSOLUTO</t>
        </r>
      </text>
    </comment>
    <comment ref="I23" authorId="0" shapeId="0">
      <text>
        <r>
          <rPr>
            <b/>
            <sz val="9"/>
            <color indexed="81"/>
            <rFont val="Tahoma"/>
            <family val="2"/>
          </rPr>
          <t>Sub Planeación:</t>
        </r>
        <r>
          <rPr>
            <sz val="9"/>
            <color indexed="81"/>
            <rFont val="Tahoma"/>
            <family val="2"/>
          </rPr>
          <t xml:space="preserve">
NUMERO ABSOLUTO</t>
        </r>
      </text>
    </comment>
    <comment ref="R23" authorId="0" shapeId="0">
      <text>
        <r>
          <rPr>
            <b/>
            <sz val="9"/>
            <color indexed="81"/>
            <rFont val="Tahoma"/>
            <family val="2"/>
          </rPr>
          <t>Sub Planeación:</t>
        </r>
        <r>
          <rPr>
            <sz val="9"/>
            <color indexed="81"/>
            <rFont val="Tahoma"/>
            <family val="2"/>
          </rPr>
          <t xml:space="preserve">
NUMERO ABSOLUTO</t>
        </r>
      </text>
    </comment>
    <comment ref="I24" authorId="0" shapeId="0">
      <text>
        <r>
          <rPr>
            <b/>
            <sz val="9"/>
            <color indexed="81"/>
            <rFont val="Tahoma"/>
            <family val="2"/>
          </rPr>
          <t>Sub Planeación:</t>
        </r>
        <r>
          <rPr>
            <sz val="9"/>
            <color indexed="81"/>
            <rFont val="Tahoma"/>
            <family val="2"/>
          </rPr>
          <t xml:space="preserve">
NUMERO ABSOLUTO</t>
        </r>
      </text>
    </comment>
    <comment ref="R24" authorId="0" shapeId="0">
      <text>
        <r>
          <rPr>
            <b/>
            <sz val="9"/>
            <color indexed="81"/>
            <rFont val="Tahoma"/>
            <family val="2"/>
          </rPr>
          <t>Sub Planeación:</t>
        </r>
        <r>
          <rPr>
            <sz val="9"/>
            <color indexed="81"/>
            <rFont val="Tahoma"/>
            <family val="2"/>
          </rPr>
          <t xml:space="preserve">
NUMERO ABSOLUTO</t>
        </r>
      </text>
    </comment>
    <comment ref="I25" authorId="0" shapeId="0">
      <text>
        <r>
          <rPr>
            <b/>
            <sz val="9"/>
            <color indexed="81"/>
            <rFont val="Tahoma"/>
            <family val="2"/>
          </rPr>
          <t>Sub Planeación:</t>
        </r>
        <r>
          <rPr>
            <sz val="9"/>
            <color indexed="81"/>
            <rFont val="Tahoma"/>
            <family val="2"/>
          </rPr>
          <t xml:space="preserve">
NÚMERO ABSOLUTO</t>
        </r>
      </text>
    </comment>
    <comment ref="R25" authorId="0" shapeId="0">
      <text>
        <r>
          <rPr>
            <b/>
            <sz val="9"/>
            <color indexed="81"/>
            <rFont val="Tahoma"/>
            <family val="2"/>
          </rPr>
          <t>Sub Planeación:</t>
        </r>
        <r>
          <rPr>
            <sz val="9"/>
            <color indexed="81"/>
            <rFont val="Tahoma"/>
            <family val="2"/>
          </rPr>
          <t xml:space="preserve">
NÚMERO ABSOLUTO</t>
        </r>
      </text>
    </comment>
    <comment ref="I26" authorId="0" shapeId="0">
      <text>
        <r>
          <rPr>
            <b/>
            <sz val="9"/>
            <color indexed="81"/>
            <rFont val="Tahoma"/>
            <family val="2"/>
          </rPr>
          <t>Sub Planeación:</t>
        </r>
        <r>
          <rPr>
            <sz val="9"/>
            <color indexed="81"/>
            <rFont val="Tahoma"/>
            <family val="2"/>
          </rPr>
          <t xml:space="preserve">
NUMERO ABSOLUTO</t>
        </r>
      </text>
    </comment>
    <comment ref="R26" authorId="0" shapeId="0">
      <text>
        <r>
          <rPr>
            <b/>
            <sz val="9"/>
            <color indexed="81"/>
            <rFont val="Tahoma"/>
            <family val="2"/>
          </rPr>
          <t>Sub Planeación:</t>
        </r>
        <r>
          <rPr>
            <sz val="9"/>
            <color indexed="81"/>
            <rFont val="Tahoma"/>
            <family val="2"/>
          </rPr>
          <t xml:space="preserve">
NUMERO ABSOLUTO</t>
        </r>
      </text>
    </comment>
    <comment ref="I27" authorId="0" shapeId="0">
      <text>
        <r>
          <rPr>
            <b/>
            <sz val="9"/>
            <color indexed="81"/>
            <rFont val="Tahoma"/>
            <family val="2"/>
          </rPr>
          <t>Sub Planeación:</t>
        </r>
        <r>
          <rPr>
            <sz val="9"/>
            <color indexed="81"/>
            <rFont val="Tahoma"/>
            <family val="2"/>
          </rPr>
          <t xml:space="preserve">
NUMERO ABSOLUTO</t>
        </r>
      </text>
    </comment>
    <comment ref="R27" authorId="0" shapeId="0">
      <text>
        <r>
          <rPr>
            <b/>
            <sz val="9"/>
            <color indexed="81"/>
            <rFont val="Tahoma"/>
            <family val="2"/>
          </rPr>
          <t>Sub Planeación:</t>
        </r>
        <r>
          <rPr>
            <sz val="9"/>
            <color indexed="81"/>
            <rFont val="Tahoma"/>
            <family val="2"/>
          </rPr>
          <t xml:space="preserve">
NUMERO ABSOLUTO</t>
        </r>
      </text>
    </comment>
    <comment ref="I28" authorId="0" shapeId="0">
      <text>
        <r>
          <rPr>
            <b/>
            <sz val="9"/>
            <color indexed="81"/>
            <rFont val="Tahoma"/>
            <family val="2"/>
          </rPr>
          <t>Sub Planeación:</t>
        </r>
        <r>
          <rPr>
            <sz val="9"/>
            <color indexed="81"/>
            <rFont val="Tahoma"/>
            <family val="2"/>
          </rPr>
          <t xml:space="preserve">
NUMERO ABSOLUTO</t>
        </r>
      </text>
    </comment>
    <comment ref="R28" authorId="0" shapeId="0">
      <text>
        <r>
          <rPr>
            <b/>
            <sz val="9"/>
            <color indexed="81"/>
            <rFont val="Tahoma"/>
            <family val="2"/>
          </rPr>
          <t>Sub Planeación:</t>
        </r>
        <r>
          <rPr>
            <sz val="9"/>
            <color indexed="81"/>
            <rFont val="Tahoma"/>
            <family val="2"/>
          </rPr>
          <t xml:space="preserve">
NUMERO ABSOLUTO</t>
        </r>
      </text>
    </comment>
    <comment ref="I29" authorId="0" shapeId="0">
      <text>
        <r>
          <rPr>
            <b/>
            <sz val="9"/>
            <color indexed="81"/>
            <rFont val="Tahoma"/>
            <family val="2"/>
          </rPr>
          <t>Sub Planeación:</t>
        </r>
        <r>
          <rPr>
            <sz val="9"/>
            <color indexed="81"/>
            <rFont val="Tahoma"/>
            <family val="2"/>
          </rPr>
          <t xml:space="preserve">
NUMERO ABSOLUTO</t>
        </r>
      </text>
    </comment>
    <comment ref="R29" authorId="0" shapeId="0">
      <text>
        <r>
          <rPr>
            <b/>
            <sz val="9"/>
            <color indexed="81"/>
            <rFont val="Tahoma"/>
            <family val="2"/>
          </rPr>
          <t>Sub Planeación:</t>
        </r>
        <r>
          <rPr>
            <sz val="9"/>
            <color indexed="81"/>
            <rFont val="Tahoma"/>
            <family val="2"/>
          </rPr>
          <t xml:space="preserve">
NUMERO ABSOLUTO</t>
        </r>
      </text>
    </comment>
    <comment ref="I30" authorId="0" shapeId="0">
      <text>
        <r>
          <rPr>
            <b/>
            <sz val="9"/>
            <color indexed="81"/>
            <rFont val="Tahoma"/>
            <family val="2"/>
          </rPr>
          <t>Sub Planeación:</t>
        </r>
        <r>
          <rPr>
            <sz val="9"/>
            <color indexed="81"/>
            <rFont val="Tahoma"/>
            <family val="2"/>
          </rPr>
          <t xml:space="preserve">
NUMERO ABSOLUTO</t>
        </r>
      </text>
    </comment>
    <comment ref="R30" authorId="0" shapeId="0">
      <text>
        <r>
          <rPr>
            <b/>
            <sz val="9"/>
            <color indexed="81"/>
            <rFont val="Tahoma"/>
            <family val="2"/>
          </rPr>
          <t>Sub Planeación:</t>
        </r>
        <r>
          <rPr>
            <sz val="9"/>
            <color indexed="81"/>
            <rFont val="Tahoma"/>
            <family val="2"/>
          </rPr>
          <t xml:space="preserve">
NUMERO ABSOLUTO</t>
        </r>
      </text>
    </comment>
    <comment ref="I31" authorId="0" shapeId="0">
      <text>
        <r>
          <rPr>
            <b/>
            <sz val="9"/>
            <color indexed="81"/>
            <rFont val="Tahoma"/>
            <family val="2"/>
          </rPr>
          <t>Sub Planeación:</t>
        </r>
        <r>
          <rPr>
            <sz val="9"/>
            <color indexed="81"/>
            <rFont val="Tahoma"/>
            <family val="2"/>
          </rPr>
          <t xml:space="preserve">
NUMERO ABSOLUTO</t>
        </r>
      </text>
    </comment>
    <comment ref="R31" authorId="0" shapeId="0">
      <text>
        <r>
          <rPr>
            <b/>
            <sz val="9"/>
            <color indexed="81"/>
            <rFont val="Tahoma"/>
            <family val="2"/>
          </rPr>
          <t>Sub Planeación:</t>
        </r>
        <r>
          <rPr>
            <sz val="9"/>
            <color indexed="81"/>
            <rFont val="Tahoma"/>
            <family val="2"/>
          </rPr>
          <t xml:space="preserve">
NUMERO ABSOLUTO</t>
        </r>
      </text>
    </comment>
    <comment ref="I32" authorId="0" shapeId="0">
      <text>
        <r>
          <rPr>
            <b/>
            <sz val="9"/>
            <color indexed="81"/>
            <rFont val="Tahoma"/>
            <family val="2"/>
          </rPr>
          <t>Sub Planeación:</t>
        </r>
        <r>
          <rPr>
            <sz val="9"/>
            <color indexed="81"/>
            <rFont val="Tahoma"/>
            <family val="2"/>
          </rPr>
          <t xml:space="preserve">
NUMERO ABSOLUTO</t>
        </r>
      </text>
    </comment>
    <comment ref="R32" authorId="0" shapeId="0">
      <text>
        <r>
          <rPr>
            <b/>
            <sz val="9"/>
            <color indexed="81"/>
            <rFont val="Tahoma"/>
            <family val="2"/>
          </rPr>
          <t>Sub Planeación:</t>
        </r>
        <r>
          <rPr>
            <sz val="9"/>
            <color indexed="81"/>
            <rFont val="Tahoma"/>
            <family val="2"/>
          </rPr>
          <t xml:space="preserve">
NUMERO ABSOLUTO</t>
        </r>
      </text>
    </comment>
  </commentList>
</comments>
</file>

<file path=xl/sharedStrings.xml><?xml version="1.0" encoding="utf-8"?>
<sst xmlns="http://schemas.openxmlformats.org/spreadsheetml/2006/main" count="619" uniqueCount="320">
  <si>
    <t>Objetivo del PIID 
2013-2018 ITESME</t>
  </si>
  <si>
    <t>INDICADOR</t>
  </si>
  <si>
    <t>VALOR OBTENIDO 
2017</t>
  </si>
  <si>
    <t>CIERRE 
2012-2018</t>
  </si>
  <si>
    <t>FORMULA</t>
  </si>
  <si>
    <t>AVANCE
ENE-MAR
2019</t>
  </si>
  <si>
    <t>AVANCE
ABR-JUN
2019</t>
  </si>
  <si>
    <t>ACTIVIDADES REALIZADAS</t>
  </si>
  <si>
    <t>RETOS</t>
  </si>
  <si>
    <t>ACCIONES</t>
  </si>
  <si>
    <t>Numerador</t>
  </si>
  <si>
    <t>DATO</t>
  </si>
  <si>
    <t>Denominador</t>
  </si>
  <si>
    <t>1. Fortalecer la calidad de los programas educativos</t>
  </si>
  <si>
    <t>1.1. Porcentaje de estudiantes de licenciatura inscritos en programas acreditados o reconocidos por su calidad</t>
  </si>
  <si>
    <t>Número de estudiantes de licenciatura que realizan sus estudios en programas acreditados o reconocidos por su calidad</t>
  </si>
  <si>
    <t xml:space="preserve"> Total de estudiantes de licenciatura que realizan sus estudios en programas evaluables</t>
  </si>
  <si>
    <t>1.2 Porcentaje de profesores de tiempo completo con posgrado.</t>
  </si>
  <si>
    <t>Profesores de tiempo completo con posgrado</t>
  </si>
  <si>
    <t>Total de profesores de tiempo completo</t>
  </si>
  <si>
    <t>Se ha promovido que aquellos docentes que tenían truncada su posgrado lo finalicen</t>
  </si>
  <si>
    <t xml:space="preserve">Motivar a que nuevos docentes inicien un posgrado  </t>
  </si>
  <si>
    <t>Gestionar recursos y  oportunidades para el apoyo de docentes que quieran continuar con un posgrado</t>
  </si>
  <si>
    <t>ACTUALIZADA AL 30/05/19, FALTARON DOCENTES DE ACTIVIDADES CIVICA, DEPORTIVAS Y CULTURALES</t>
  </si>
  <si>
    <t>1.3 Porcentaje de profesores de tiempo completo con reconocimiento del perfil deseable.</t>
  </si>
  <si>
    <t>Número de profesores de tiempo completo con Reconocimiento del perfil deseable</t>
  </si>
  <si>
    <t xml:space="preserve"> Total de profesores de tiempo completo con posgrado</t>
  </si>
  <si>
    <t>Se han impartido cursos para la integración de los expedientes de docentes para que participen en la convocatorias de perfil deseado</t>
  </si>
  <si>
    <t>Incluir a un docente más con reconocimiento del perfil deseable</t>
  </si>
  <si>
    <t>Integrar expedientes para que participen en el perfil deseado</t>
  </si>
  <si>
    <t>1.4  Eficiencia terminal.</t>
  </si>
  <si>
    <t>Número de titulados de licenciatura en el ciclo escolar n</t>
  </si>
  <si>
    <t>Matrícula de nuevo ingreso n-6</t>
  </si>
  <si>
    <t>2. Incrementar la cobertura, mantener la inclusión y la equidad educativa.</t>
  </si>
  <si>
    <t>2.1 Matrícula  del nivel licenciatura.</t>
  </si>
  <si>
    <t xml:space="preserve">NO SE CALCULA </t>
  </si>
  <si>
    <t>NO SE CALCULA, NUMERO ABSOLUTO</t>
  </si>
  <si>
    <t>2.2 Matrícula  en posgrado.</t>
  </si>
  <si>
    <t>2.3 Matrícula  en educación no escolarizada – a distancia- y mixta.</t>
  </si>
  <si>
    <t>2.4 Tasa bruta de escolarización.</t>
  </si>
  <si>
    <t>Matricula total de licenciatura al inicio de ciclo escolar</t>
  </si>
  <si>
    <t>Población total en el rango de edad de 18 a 22 años</t>
  </si>
  <si>
    <t xml:space="preserve"> 3. Promover la formación integral de los estudiantes. </t>
  </si>
  <si>
    <t>3.1  Porcentaje de estudiantes que participan en actividades de extensión: artísticas, culturales y cívicas.</t>
  </si>
  <si>
    <t>Número de estudiantes que participan en actividades de extensión: artísticas culturales y cívicas, promovidas y organizadas</t>
  </si>
  <si>
    <t xml:space="preserve"> Matricula total</t>
  </si>
  <si>
    <t>3.2  Porcentaje de estudiantes que participan en actividades deportivas y recreativas.</t>
  </si>
  <si>
    <t>Número de estudiantes que participan en actividades deportivas y recreativas, promovidas y organizadas</t>
  </si>
  <si>
    <t>3.3  Porcentaje de estudiantes inscritos en algún curso o programa de enseñanza de lenguas extranjeras.</t>
  </si>
  <si>
    <t>Número de estudiantes inscritos en algún curso o programa de enseñanza de lenguas extranjeras</t>
  </si>
  <si>
    <t>1. Gestión para aplicación de examen TKT, módulo 1 para docentes; a aplicarse el día 21 de junio próximo en nuestras instalaciones por Columbus School.                                                         2. Gestión de curso de preparación del TKT módulo 2 ante OMEGA BOOK.        3. Gestión del examen FCE de Cambridge, a plicarse el día 22 de junio en la cd. de Loreto por Columbus School.                                                         4. Atención de alumnos irregulares y aplicación de exámenes globales para su regularización.                                      6. Se acuerda en Comité Académico manejar inglés como "bloques" de estudio semestral que incluyen 2 niveles de estudio cada uno, el alumno podrá inscribirse y cursar ambos niveles y recibirá una evaluación final por ambos; lo anterior permitirá la continuidad del alumno en al menos 2 niveles de estudio y le brinda la posibilidad de regularizar su nivel de dominio del idioma.                                    7. Seguimiento a la gestión de cursos.</t>
  </si>
  <si>
    <t>1. Apertura de cursos externos al público en general, así como cursos especiales de regularización para estudiantes que no se han inscrito o han dejado los cursos de inglés por motivos diversos.                                       2.Lograr el registro ante el PCLE en el semestre 2019-2, lo cual implica mantener la capacitación TKT de los docentes, así como aprobar los exámenes de certificación, además de mantener un programa de estudios como hasta la fecha se ha hecho, dado que así lo solicita el PCLE.                      3.Gestionar y lograr convenios de colaboración específicos en el estudio de lenguas extranjeras con universidades y centros de estudio a nivel nacional e internacional.                 4. Promover ante la Secretaría de Turísmo, el Ayuntamiento actual y empresas privadas el servicio de traducción oral y escrita a través de los docentes de la CLE, así como de alumnos sobresalientes</t>
  </si>
  <si>
    <t>1. Aplicar y aprobar los examenes TKT módulos 2 y 3 en semestre 2019-2 a fin de aumentar la calidad educativa.         2. Mantener y mejorar la atención a alumnos y la resolución de problemáticas.                                            3. Lograr la participación de alumnos en programas de intercambio y/o estadías en Oxford University.                                  4. Lograr la participación del alumnado en el programa de becas al extranjera "Proyecta 100000".                                   5. Lograr la participación de docentes y alumnos en programas de participación y difusión turística mediante la oferta de servicios de traductores y atención al público.                                                        6. Gestionar y promover internamente la compra de licencias para el uso de servicios online complementarios en el estudio de inglés, así como de la actualización del software del laboratorio de idiomas.</t>
  </si>
  <si>
    <t xml:space="preserve">4. Promover la participación en el desarrollo científico, tecnológico y la innovación  </t>
  </si>
  <si>
    <t>4.1  Porcentaje de programas de doctorado escolarizados en áreas de ciencia y tecnología registrados en el Programa Nacional de Posgrados de Calidad.</t>
  </si>
  <si>
    <t>Programas de doctorado escolarizados en áreas de ciencia y tecnología registrados en el Programa Nacional de Posgrados de Calidad</t>
  </si>
  <si>
    <t>NA</t>
  </si>
  <si>
    <t>Total de programas de doctorado escolarizados en áreas de ciencia y tecnología</t>
  </si>
  <si>
    <t>4.2  Profesores de tiempo completo adscritos al Sistema Nacional de Investigación.</t>
  </si>
  <si>
    <t>Se tiene un docente adscrito al Sistema nacional de investigadores y realiza investigación referente a su perfil de registro, actualmente ha trabajado en proyecto y enviado a dictamen.</t>
  </si>
  <si>
    <t>Incorporar más docentes al Sistema Nacional de investigadores.</t>
  </si>
  <si>
    <t>Se trabaja en proyectos de investigación de las lineas registradas en el TecNM</t>
  </si>
  <si>
    <t>4.3  Proyectos de investigación, desarrollo tecnológico e innovación.</t>
  </si>
  <si>
    <t>El semestre empezó en mes de febrero por lo cual los proyectos apenas se estan generando, para el segundo trimestre se reportarán.</t>
  </si>
  <si>
    <t>Trabajar en las distintas carreras con estudiantes, para generar proyectos de investigación</t>
  </si>
  <si>
    <t>Se programan eventos académicos donde el estudiante presenta los proyectos realizados,estos se programaron para el mes de mayo-junio, pero se trabajan desde el inicio del semestre.</t>
  </si>
  <si>
    <t>4.4  Estudiantes de licenciatura y posgrado que participen en proyectos de investigación científica, desarrollo tecnológico e innovación.</t>
  </si>
  <si>
    <t xml:space="preserve">El semestre empezó en mes de febrero por lo cual los proyectos apenas se están generando, para el segundo trimestre se reportarán </t>
  </si>
  <si>
    <t>Se programan eventos academicos donde el estudiante presenta los proyectos realizados,estos se programarón para el mes de mayo-junio</t>
  </si>
  <si>
    <t>5. Consolidar la vinculación con los sectores público, social y privado.</t>
  </si>
  <si>
    <t>5.1  Registros de propiedad intelectual.</t>
  </si>
  <si>
    <t>5.2  Porcentaje de egresados incorporados al mercado laboral.</t>
  </si>
  <si>
    <t>Número de egresados empleados o ubicados en el mercado laboral en áreas acordes con su perfil profesional dentro de los primeros doce meses posteriores a su egreso</t>
  </si>
  <si>
    <t>Numero de egresados en esa generación</t>
  </si>
  <si>
    <t>5.3 Proyectos vinculados con los sectores públicos, social y privado.</t>
  </si>
  <si>
    <t>5.4 Estudiantes que participan en proyectos vinculados con los sectores públicos, social y privado.</t>
  </si>
  <si>
    <t>5.5 Empresas incubadas a través del modelo institucional de incubación empresarial.</t>
  </si>
  <si>
    <t>5.6 Estudiantes que participan en el Modelo  Talento Emprendedor</t>
  </si>
  <si>
    <t>6. Modernizar la gestión institucional con transparencia y rendición de cuentas.</t>
  </si>
  <si>
    <t>6.1 Personal directivo y no docente capacitado.</t>
  </si>
  <si>
    <t xml:space="preserve">Directivo: 16
</t>
  </si>
  <si>
    <t>No Docente:12</t>
  </si>
  <si>
    <t>6.2 Instituto Tecnológico Superior de Mulegé</t>
  </si>
  <si>
    <t>RESPONSABLE DE PROPORCIONAR DATO:</t>
  </si>
  <si>
    <t>LIC. COPPENBARGER</t>
  </si>
  <si>
    <t>MTRO. RENE</t>
  </si>
  <si>
    <t>JEFATURAS DE DIVISION</t>
  </si>
  <si>
    <t>LIC. GEOVANY</t>
  </si>
  <si>
    <t>MTRO, LARRINAGA</t>
  </si>
  <si>
    <t>INVESTIGACION / LIC, BIANCA</t>
  </si>
  <si>
    <t>LIC. BIANCA / LIC. CESEÑA</t>
  </si>
  <si>
    <t>LIC, ANGELICA MEDINA</t>
  </si>
  <si>
    <t>INDICADORES INSTITUCIONALES BASICOS</t>
  </si>
  <si>
    <t>REFERENTE</t>
  </si>
  <si>
    <t>2011-2012</t>
  </si>
  <si>
    <t>2012-2013</t>
  </si>
  <si>
    <t>2013-2014</t>
  </si>
  <si>
    <t>2014-2015</t>
  </si>
  <si>
    <t>2015-2016</t>
  </si>
  <si>
    <t>2016-2017</t>
  </si>
  <si>
    <t xml:space="preserve">Ago2017- Jul2018
</t>
  </si>
  <si>
    <t xml:space="preserve"> ESTATAL</t>
  </si>
  <si>
    <t>DESCENTRALIZADOS</t>
  </si>
  <si>
    <t>SE CALCULA CADA:</t>
  </si>
  <si>
    <t>cierre del sem I
ago-dic</t>
  </si>
  <si>
    <t>1ER. TRIM (ENE-MAR 2019)</t>
  </si>
  <si>
    <t>2DO. TRIM (ABR-JUN 2019)</t>
  </si>
  <si>
    <t xml:space="preserve">ALUMNOS  </t>
  </si>
  <si>
    <t>% ATENCION A LA DEMANDA EN EL 1ER SEMESTRE</t>
  </si>
  <si>
    <t>(alumnos incritos en el primer semestre /Total de egresados del NMS en laq zona de influencia del ITD que demanda Educacion Superior)X 100</t>
  </si>
  <si>
    <t>Alumnos inscritos en el primer semestre</t>
  </si>
  <si>
    <t>Alumnos solicitantes para examen de admisión</t>
  </si>
  <si>
    <t>% DESERCION</t>
  </si>
  <si>
    <t>(Alumnos dados de baja definitiva en el ciclo escolar) / Total de (Alumnos matriculados en el inicio de ciclo) x 100</t>
  </si>
  <si>
    <t>Aplica hasta el III trimestre</t>
  </si>
  <si>
    <t>Alumnos dados de baja definitiva 
(Ciclo Ago18-Jul19)</t>
  </si>
  <si>
    <t>Matricula total</t>
  </si>
  <si>
    <t>% REPROBACION</t>
  </si>
  <si>
    <t>(Suma total de ambos periodos de los alumnos reprobados en las materias)/ Suma total de ambos periodos de los alumnos inscritos en las materias x 100</t>
  </si>
  <si>
    <t>Suma del total de ambos periodos de los alumnos REPROBADOS en las materias</t>
  </si>
  <si>
    <t>Suma total de ambos periodos de los alumnos INSCRITOS en las materias</t>
  </si>
  <si>
    <t>% ALUMNOS EN RESIDENCIAS PROFESIONALES</t>
  </si>
  <si>
    <t>Alumnos en activo de Residencias Profesionales en el ciclo / alumnos que deben realizar las Residencias Profesionales x 100</t>
  </si>
  <si>
    <t>Suma de alumnos en residencias profesionales</t>
  </si>
  <si>
    <t>Total de alumnos en condiciones de realizar la residencias profesionales</t>
  </si>
  <si>
    <t>% ALUMNOS BECARIOS</t>
  </si>
  <si>
    <t>(Total de alumnos becarios en el ciclo / Total de Alumnos matriculados) x 100</t>
  </si>
  <si>
    <t>Total alumnos becarios (Ciclo Ago18-Jul19)</t>
  </si>
  <si>
    <t>% BAJA TEMPORAL</t>
  </si>
  <si>
    <t>(Total de alumnos con baja temporal en el ciclo / Total de alumnos matriculados) x 100</t>
  </si>
  <si>
    <t>Total alumnos con Baja temporal (Ciclo Ago18-Jul19)</t>
  </si>
  <si>
    <t>DOCENTES</t>
  </si>
  <si>
    <t>ALUMNOS POR PERSONAL DOCENTE</t>
  </si>
  <si>
    <t>(Total e alumnos matriculados a inicio del ciclo / Total de docentes inicio del ciclo) x 100</t>
  </si>
  <si>
    <t>Total de alumnos matriculados (Inicio Agosto 2018)</t>
  </si>
  <si>
    <t>Total de docentes Inicio Agosto 18)</t>
  </si>
  <si>
    <t>% FORMACION</t>
  </si>
  <si>
    <t>(Total de docentes participantes en cursos de formacion en el ciclo / Total de docentes) x 100</t>
  </si>
  <si>
    <t>Total de docentes participantes en cursos de formacion(Ciclo Ago18-Jul19)</t>
  </si>
  <si>
    <t xml:space="preserve">%  DE ACTUALIZACION </t>
  </si>
  <si>
    <t>(Total de docentes participantes en cursos de actualizacion en el ciclo / Total de docentes) x 100</t>
  </si>
  <si>
    <t>Total de docentes participantes en cursos de actualización(Ciclo Ago18-Jul19)</t>
  </si>
  <si>
    <t>% POSGRADO</t>
  </si>
  <si>
    <t>(Total de docentes con grado de posgrado en el ciclo / Total de docentes) x 100</t>
  </si>
  <si>
    <t>Total de docentes con grado de posgrado (Ciclo Ago18-Jul19)</t>
  </si>
  <si>
    <t>% PROGRAMAS DE ESTIMULOS</t>
  </si>
  <si>
    <t>(Total de docentes beneficiados en programas de estimulos al desempeño docente al inicio del ciclo / Total de docentes al inicio de ciclo) x 100</t>
  </si>
  <si>
    <t>Total de docentes beneficiados en programas de estimulos al desempeño docente (Inicio Agosto 2017)</t>
  </si>
  <si>
    <t>% DOCENTES EVALUADOS</t>
  </si>
  <si>
    <t>(Total de docentes evaluados  / Total de docentes) x 100</t>
  </si>
  <si>
    <t>Total de Docentes evaluados (inicio Agosto 2017)</t>
  </si>
  <si>
    <t>EXTENSION Y VINCULACIÓN</t>
  </si>
  <si>
    <t>SEMESTRAL</t>
  </si>
  <si>
    <t>% ALUMNOS EN ACTIVIDADES DEPORTIVAS</t>
  </si>
  <si>
    <t>Total de alumnos participantes en actividades deportivas en el ciclo / Total de alumnos matriculados x 100</t>
  </si>
  <si>
    <t>Total de alumnos participantes en actividades deportivas (Ciclo Ago18-Jul19)</t>
  </si>
  <si>
    <t>Matricula Total</t>
  </si>
  <si>
    <t>% ALUMNOS EN ACTIVIDADES CULTURALES</t>
  </si>
  <si>
    <t>Total de alumnos participantes en actividades culturales en el ciclo / Total de alumnos matriculados x 102</t>
  </si>
  <si>
    <t>Total de alumnos participantes en actividades culturales (Ciclo Ago18-Jul19)</t>
  </si>
  <si>
    <t>% DE ALUMNOS EN SERVICIO SOCIAL</t>
  </si>
  <si>
    <t>Alumnos en activo de Servicio Social en el ciclo / alumnos que deben realizar el SS x 100</t>
  </si>
  <si>
    <t>Alumnos en activo de Servicio Social (Ciclo Ago18-Jul19)</t>
  </si>
  <si>
    <t>Alumnos que deben realizar el  Servicio Social (Inicio Ago17)</t>
  </si>
  <si>
    <t>% DE EFICIENCIA DE EGRESO</t>
  </si>
  <si>
    <t>(Total alumnos egresados en el ciclo /  Matrícula de Nuevo Ingreso inicio del ciclo) x 100</t>
  </si>
  <si>
    <t>Egresados en el Sector laboral (Ciclo Ago18-Jul19)</t>
  </si>
  <si>
    <t>Total de Egresados (Ciclo Ago18-Jul19)</t>
  </si>
  <si>
    <t>% DE EFICIENCIA TERMINAL</t>
  </si>
  <si>
    <r>
      <t xml:space="preserve">Numero de Titulados en el ciclo </t>
    </r>
    <r>
      <rPr>
        <i/>
        <sz val="11"/>
        <color rgb="FF000000"/>
        <rFont val="Arial Narrow"/>
        <family val="2"/>
      </rPr>
      <t xml:space="preserve">n </t>
    </r>
    <r>
      <rPr>
        <sz val="11"/>
        <color rgb="FF000000"/>
        <rFont val="Arial Narrow"/>
        <family val="2"/>
      </rPr>
      <t xml:space="preserve">/ Matrícula de Nuevo Ingreso </t>
    </r>
    <r>
      <rPr>
        <i/>
        <sz val="11"/>
        <color rgb="FF000000"/>
        <rFont val="Arial Narrow"/>
        <family val="2"/>
      </rPr>
      <t>n</t>
    </r>
    <r>
      <rPr>
        <sz val="11"/>
        <color rgb="FF000000"/>
        <rFont val="Arial Narrow"/>
        <family val="2"/>
      </rPr>
      <t>-6) x 100</t>
    </r>
  </si>
  <si>
    <t>Número de Titulados de licienciatura en Ciclo escolar n</t>
  </si>
  <si>
    <t>Matricula de Nuevo ingreso n-6</t>
  </si>
  <si>
    <t>% TITULACIÓN</t>
  </si>
  <si>
    <t>Total alumnos egresados titulados en el ciclo / Total alumnos egresados x 100</t>
  </si>
  <si>
    <t>Total de alumnos egresados titulados (Ciclo Ago18-Jul19)</t>
  </si>
  <si>
    <t>ADMINISTRACIÓN</t>
  </si>
  <si>
    <t>% COBERTURA EN EL ENTORNO</t>
  </si>
  <si>
    <t>(Total de aulas ocupadas/ Total de aulas) x 100</t>
  </si>
  <si>
    <t>Alumnos inscritos en el primer semestre (Agosto 2018)</t>
  </si>
  <si>
    <t>Total de egresados del nivel medio superior en la zona de influencia del ITD que demanda Educación Superior (Julio 2018)</t>
  </si>
  <si>
    <t>% AULAS OCUPADAS</t>
  </si>
  <si>
    <t>Total de aulas ocupadas (Agosto 2018)</t>
  </si>
  <si>
    <t>Total de aulas (Agosto 2018)</t>
  </si>
  <si>
    <t>NO. DE VOLUMENES POR ALUMNO</t>
  </si>
  <si>
    <t>(Numero de volumenes de acervo bibliográfico para las carreras que ofrece la Institución / Total de alumnos matriculados) x 100</t>
  </si>
  <si>
    <t>Numero de volúmenes de acervo bibliográfico para las carreras que ofrece el ITD (Ciclo Ago18-Jul19)</t>
  </si>
  <si>
    <t>Matricula total (Inicio agosto 2018)</t>
  </si>
  <si>
    <t>No. DE ALUMNOS POR COMPUTADORA</t>
  </si>
  <si>
    <t>(Total de alumnos matriculados/ Total de computadoras) x 100</t>
  </si>
  <si>
    <t>Total de computadoras (Julio 2018)</t>
  </si>
  <si>
    <t>NO. DE ALUMNOS POR PERSONAL ADMINISTRATIVO</t>
  </si>
  <si>
    <t>(Total de alumnos matriculados/ Total de personal administrativo) x 100</t>
  </si>
  <si>
    <t>Total de persnal administrativo (Inicio Agosto 2018)</t>
  </si>
  <si>
    <t>% CAPACITACIÓN ADMINISTRATIVA</t>
  </si>
  <si>
    <t>(Personal Administrativo participante en cursos de capacitación / Total de personal administrativo) x 100</t>
  </si>
  <si>
    <t>Personal administrativo participante en cursos de capacitacion (Ciclo Ago18-Jul19)</t>
  </si>
  <si>
    <t>Total de personal  administrativo (Inicio Agosto 2018)</t>
  </si>
  <si>
    <r>
      <t xml:space="preserve">COSTO POR ALUMNOS </t>
    </r>
    <r>
      <rPr>
        <b/>
        <sz val="10"/>
        <color rgb="FF000000"/>
        <rFont val="Arial Narrow"/>
        <family val="2"/>
      </rPr>
      <t>(Miles de pesos)</t>
    </r>
  </si>
  <si>
    <t>(Presupuesto de operación otorgado al cierre del año 2018 / Total de alumnos matriculados  en agosto 2017) /1000</t>
  </si>
  <si>
    <t>El dato se actualiza en el Ier trimestre</t>
  </si>
  <si>
    <t>Presupuesto de operación (Enero-diciembre 2019)</t>
  </si>
  <si>
    <t>INVESTIGACIÓN</t>
  </si>
  <si>
    <t>% ALUMNOS PARTICIPANTES EN PROYECTOS DE INVESTIGACION</t>
  </si>
  <si>
    <t>(Alumnos participantes en proyectos de investigación correspondiente a los porgramas de investigación del IT / Total de alumnos matriculados ) x 100</t>
  </si>
  <si>
    <t>Alumnos participantes en proyectos de investigación (Ciclo Ago18-Jul19)</t>
  </si>
  <si>
    <t>Matricula total (inicio agosto 2018)</t>
  </si>
  <si>
    <t>% DOCENTES PARTICIPANTES EN PROYECTOS DE INVESTIGACIÓN</t>
  </si>
  <si>
    <t>(Docentes participantes en proyectos de investigación correspondiente al programa de investigación del IT / Total de docentes ) x 100</t>
  </si>
  <si>
    <t>Docentes participantes en proyectos de investigación (Ciclo Ago18-Jul19)</t>
  </si>
  <si>
    <t>Total de docentes d ela institución (Inicio agosto 2018)</t>
  </si>
  <si>
    <t>% INVESTIGADORES MIEMBROS DEL SISTEMA NACIONAL DE INVESTIGADORES</t>
  </si>
  <si>
    <t>(Profesores Investigadores del IT registrados en el SNI / El numero de profesores investigadores) x 100</t>
  </si>
  <si>
    <t>Profesores Investigadores de la institucion registrados en el S N I  (Inicio agosto 2018)</t>
  </si>
  <si>
    <t>Numero de Profesores Investigadores de la institucion  (Inicio agosto 2018)</t>
  </si>
  <si>
    <t>% PRESUPUESTO PARA PROYECTOS DE INVESTIGACIÓN</t>
  </si>
  <si>
    <t>Total del presupuesto asignado para la Investigación (enero-Dic 2019) / Total del presupuesto signado para la operación del IT) x 100</t>
  </si>
  <si>
    <t>Total del presupuesto asignado para la investigación (Enero-Dic 2019)</t>
  </si>
  <si>
    <t>Total de presupuesto asignado para la operación de la institución (Enero-Dic 2019)</t>
  </si>
  <si>
    <t>Alumnos dados de baja definitiva 
(Ciclo Ago19-Jul20)</t>
  </si>
  <si>
    <t>Total alumnos becarios (Ciclo Ago19-Jul20)</t>
  </si>
  <si>
    <t>Total alumnos con Baja temporal  (Ciclo Ago19-Jul20)</t>
  </si>
  <si>
    <t>Total de alumnos matriculados (Inicio Agosto 2019)</t>
  </si>
  <si>
    <t>Total de docentes Inicio Agosto 19)</t>
  </si>
  <si>
    <t>Total de docentes participantes en cursos de formacion (Ciclo Ago19-Jul20)</t>
  </si>
  <si>
    <t>Total de docentes con grado de posgrado  (Ciclo Ago19-Jul20)</t>
  </si>
  <si>
    <t>Total de docentes beneficiados en programas de estimulos al desempeño docente (Inicio Agosto 2019)</t>
  </si>
  <si>
    <t>Total de Docentes evaluados (inicio Agosto 2019)</t>
  </si>
  <si>
    <t>Total de alumnos participantes en actividades deportivas  (Ciclo Ago19-Jul20)</t>
  </si>
  <si>
    <t>Total de alumnos participantes en actividades culturales  (Ciclo Ago19-Jul20)</t>
  </si>
  <si>
    <t>Alumnos en activo de Servicio Social  (Ciclo Ago19-Jul20)</t>
  </si>
  <si>
    <t>Egresados en el Sector laboral  (Ciclo Ago19-Jul20)</t>
  </si>
  <si>
    <t>Total de Egresados  (Ciclo Ago19-Jul20)</t>
  </si>
  <si>
    <t>Alumnos que deben realizar el  Servicio Social (Inicio Ago19)</t>
  </si>
  <si>
    <t>Total de alumnos egresados titulados  (Ciclo Ago19-Jul20)</t>
  </si>
  <si>
    <t>Total de Egresados (Ciclo Ago19-Jul20)</t>
  </si>
  <si>
    <t>Alumnos inscritos en el primer semestre (Agosto 2019)</t>
  </si>
  <si>
    <t>Total de aulas ocupadas (Agosto 2019)</t>
  </si>
  <si>
    <t>Numero de volúmenes de acervo bibliográfico para las carreras que ofrece el ITD  (Ciclo Ago19-Jul20)</t>
  </si>
  <si>
    <t>Personal administrativo participante en cursos de capacitacion  (Ciclo Ago19-Jul20)</t>
  </si>
  <si>
    <t>Matricula total (Inicio agosto 2019)</t>
  </si>
  <si>
    <t>Total de computadoras (Julio 2019)</t>
  </si>
  <si>
    <t>Total de persnal administrativo (Inicio Agosto 2019)</t>
  </si>
  <si>
    <t>Total de personal  administrativo (Inicio Agosto 2019)</t>
  </si>
  <si>
    <t>Matricula total (inicio agosto 2019)</t>
  </si>
  <si>
    <t>Total de docentes d ela institución (Inicio agosto 2019)</t>
  </si>
  <si>
    <t>Docentes participantes en proyectos de investigación  (Ciclo Ago19-Jul20)</t>
  </si>
  <si>
    <t>Profesores Investigadores de la institucion registrados en el S N I  (Inicio agosto 2019)</t>
  </si>
  <si>
    <t>Numero de Profesores Investigadores de la institucion  (Inicio agosto 2019)</t>
  </si>
  <si>
    <t>escolares</t>
  </si>
  <si>
    <t>jefaturas de division</t>
  </si>
  <si>
    <t>Bianca</t>
  </si>
  <si>
    <t>Dulce</t>
  </si>
  <si>
    <t>angelica</t>
  </si>
  <si>
    <t>rene</t>
  </si>
  <si>
    <t>geovany</t>
  </si>
  <si>
    <t>bianca</t>
  </si>
  <si>
    <t>jefaturas/  Ceseña</t>
  </si>
  <si>
    <t>*hasta enero</t>
  </si>
  <si>
    <t>cyd / escolares</t>
  </si>
  <si>
    <t>investigacion - Bianca</t>
  </si>
  <si>
    <t>adjuntar  tabla de cursos, participantes, objetivo.</t>
  </si>
  <si>
    <t xml:space="preserve">VINCULACIÓN </t>
  </si>
  <si>
    <t>JEFATURAS DE DIVISIÓN / VINCULACION</t>
  </si>
  <si>
    <t>NOMBRE DEL CURSO</t>
  </si>
  <si>
    <t>INSTRUCTOR</t>
  </si>
  <si>
    <t>OBJETIVO</t>
  </si>
  <si>
    <t>GENERO</t>
  </si>
  <si>
    <t>FEMENINO</t>
  </si>
  <si>
    <t>MASCULINO</t>
  </si>
  <si>
    <t>AVANCE
JUL-SEP
2019</t>
  </si>
  <si>
    <t>INDICAR ACCIONES QUE SE TOMARON PARA MEJORAR LOS RESULTADOS</t>
  </si>
  <si>
    <t>CIERRE
OCT-DIC
2019</t>
  </si>
  <si>
    <t>FECHA</t>
  </si>
  <si>
    <t>16,17 y 18 enero</t>
  </si>
  <si>
    <t>ESTIMULO AL DESEMPEÑO ACADEMICO</t>
  </si>
  <si>
    <t>ANTONIO MEZA ARELLANO/JUAN CARLOS HERNADEZ VALENZUELA</t>
  </si>
  <si>
    <t>Que el docente conozca la convocatoria del programa de estímulos al desempeño docente, donde él pueda encaminar todos sus trabajos y esfuerzos a producciones académicas.</t>
  </si>
  <si>
    <t>23, 24 y 25 enero</t>
  </si>
  <si>
    <t>TALLER DE INSTRUMENTACIÓN DIDACTICA</t>
  </si>
  <si>
    <t>KARLA MARIA VEA APODACA/ JESUS ADRIANA MARRUFO CALDERON</t>
  </si>
  <si>
    <t>Módulo II Hablemos de alcohol, drogas y algo mas</t>
  </si>
  <si>
    <t>MARIA JESÚS CASTRO TAMAYO</t>
  </si>
  <si>
    <t>ES OFRECER INFORMACION A LOS DOCENTES EN LA DETECCION Y EXTRATEGIAS DE PREVENCION DE LAS ADICCIONES EN LOS JOVENES</t>
  </si>
  <si>
    <t>19, 20,21 junio</t>
  </si>
  <si>
    <t>EXCEL AVANZADO</t>
  </si>
  <si>
    <t>ANTONIO MEZA  ARELLANO</t>
  </si>
  <si>
    <t>'Lograr un mejor análisis de información con las funciones avanzadas de Excel, mejorar la organización de bases de datos  y utilizar los recursos avanzados de Word.</t>
  </si>
  <si>
    <t>24,25,26,27,28 de junio</t>
  </si>
  <si>
    <t>Certificación en el Estándar ECO772 “Evaluación con Enfoque en Competencias Profesionales”</t>
  </si>
  <si>
    <t>RAMONA GARCIA ESCALANTE</t>
  </si>
  <si>
    <t>OBTENER LA CERTIFIACION DEL ESTANDAR CONOCER</t>
  </si>
  <si>
    <t>Certificación en el Estándar ECO477 “Tutoría en la Educación Media Superior y Superior”</t>
  </si>
  <si>
    <t>Paulina Escalante Ramírez</t>
  </si>
  <si>
    <t>Certificación en el Estándar ECO217 “Formación del Capital Humano de Manera Presencial”</t>
  </si>
  <si>
    <t>FRANCISCA MARAÑON VALLE</t>
  </si>
  <si>
    <t>12,13 y 14 de agosto</t>
  </si>
  <si>
    <t>REDACCION INFORME DE RESIDENCIA</t>
  </si>
  <si>
    <t>ILIANA ENRIQUETA MONTAÑO MENDEZ</t>
  </si>
  <si>
    <t>Redacción de informe técnico de desarrollo de residencias profesionales.</t>
  </si>
  <si>
    <t>05,06,07,08 y 09 de agosto</t>
  </si>
  <si>
    <t>MICROPROCESADOR (PIC)</t>
  </si>
  <si>
    <t>OSIEL RENDON PICASEÑO</t>
  </si>
  <si>
    <t>Comprender de qué manera funcionan los PIC</t>
  </si>
  <si>
    <t>31 julio y 1 y 2 agosto</t>
  </si>
  <si>
    <t>TALENTO EMPRENDEDOR</t>
  </si>
  <si>
    <t>YADIRA AGUNDEZ ARVIZU/ROSA GPE. ESCOBEDO BOJORQUEZ</t>
  </si>
  <si>
    <t>generación de emprendedores, innovadores independientes, intraemprendedores y emprendedores sociales, para confluir en la generación de valor a la sociedad”, especificó.</t>
  </si>
  <si>
    <t>Administración</t>
  </si>
  <si>
    <t>IGE</t>
  </si>
  <si>
    <t>Industrial</t>
  </si>
  <si>
    <t>Electromecanica</t>
  </si>
  <si>
    <t>Renovables</t>
  </si>
  <si>
    <t>Alimentarias</t>
  </si>
  <si>
    <t>TICs</t>
  </si>
  <si>
    <t>Minas</t>
  </si>
  <si>
    <t># Reprobados</t>
  </si>
  <si>
    <t># Inscritos</t>
  </si>
  <si>
    <t>,.</t>
  </si>
  <si>
    <t>4TO. TRIM (OCT-DIC 2019)</t>
  </si>
  <si>
    <t>3ER. TRIM (JUL-SEP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</si>
</sst>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3">
    <font>
      <sz val="11"/>
      <color theme="1"/>
      <name val="Calibri"/>
      <family val="2"/>
      <scheme val="minor"/>
    </font>
    <font>
      <b/>
      <sz val="11"/>
      <color theme="1"/>
      <name val="Times New Roman"/>
      <family val="1"/>
    </font>
    <font>
      <sz val="11"/>
      <color theme="1"/>
      <name val="Times New Roman"/>
      <family val="1"/>
    </font>
    <font>
      <b/>
      <sz val="14"/>
      <color theme="0"/>
      <name val="Arial Narrow"/>
      <family val="2"/>
    </font>
    <font>
      <sz val="14"/>
      <color theme="0"/>
      <name val="Arial Narrow"/>
      <family val="2"/>
    </font>
    <font>
      <b/>
      <sz val="16"/>
      <color theme="1"/>
      <name val="Arial Narrow"/>
      <family val="2"/>
    </font>
    <font>
      <sz val="12"/>
      <color rgb="FF002060"/>
      <name val="Arial Narrow"/>
      <family val="2"/>
    </font>
    <font>
      <b/>
      <sz val="14"/>
      <color theme="1"/>
      <name val="Arial Narrow"/>
      <family val="2"/>
    </font>
    <font>
      <i/>
      <sz val="12"/>
      <color theme="1"/>
      <name val="Arial Narrow"/>
      <family val="2"/>
    </font>
    <font>
      <sz val="12"/>
      <color theme="1"/>
      <name val="Arial Narrow"/>
      <family val="2"/>
    </font>
    <font>
      <b/>
      <sz val="12"/>
      <color theme="1"/>
      <name val="Arial Narrow"/>
      <family val="2"/>
    </font>
    <font>
      <b/>
      <sz val="11"/>
      <name val="Arial Narrow"/>
      <family val="2"/>
    </font>
    <font>
      <sz val="11"/>
      <name val="Arial Narrow"/>
      <family val="2"/>
    </font>
    <font>
      <b/>
      <sz val="12"/>
      <color rgb="FFC00000"/>
      <name val="Arial Narrow"/>
      <family val="2"/>
    </font>
    <font>
      <sz val="12"/>
      <name val="Arial Narrow"/>
      <family val="2"/>
    </font>
    <font>
      <sz val="12"/>
      <color rgb="FFC00000"/>
      <name val="Arial Narrow"/>
      <family val="2"/>
    </font>
    <font>
      <i/>
      <sz val="11"/>
      <color theme="1"/>
      <name val="Arial Narrow"/>
      <family val="2"/>
    </font>
    <font>
      <sz val="13"/>
      <color theme="1"/>
      <name val="Times New Roman"/>
      <family val="1"/>
    </font>
    <font>
      <sz val="14"/>
      <color indexed="81"/>
      <name val="Tahoma"/>
      <family val="2"/>
    </font>
    <font>
      <sz val="9"/>
      <color indexed="81"/>
      <name val="Tahoma"/>
      <family val="2"/>
    </font>
    <font>
      <b/>
      <sz val="14"/>
      <color indexed="81"/>
      <name val="Tahoma"/>
      <family val="2"/>
    </font>
    <font>
      <b/>
      <sz val="9"/>
      <color indexed="81"/>
      <name val="Tahoma"/>
      <family val="2"/>
    </font>
    <font>
      <b/>
      <sz val="14"/>
      <color rgb="FFFF0000"/>
      <name val="Soberana Sans"/>
      <family val="3"/>
    </font>
    <font>
      <sz val="11"/>
      <color theme="1"/>
      <name val="Arial Narrow"/>
      <family val="2"/>
    </font>
    <font>
      <b/>
      <sz val="11"/>
      <color rgb="FF000000"/>
      <name val="Arial Narrow"/>
      <family val="2"/>
    </font>
    <font>
      <b/>
      <sz val="11"/>
      <color rgb="FFFFFFFF"/>
      <name val="Arial Narrow"/>
      <family val="2"/>
    </font>
    <font>
      <sz val="10"/>
      <color theme="1"/>
      <name val="Arial Narrow"/>
      <family val="2"/>
    </font>
    <font>
      <b/>
      <sz val="10"/>
      <color rgb="FF000000"/>
      <name val="Arial Narrow"/>
      <family val="2"/>
    </font>
    <font>
      <b/>
      <sz val="10"/>
      <name val="Arial Narrow"/>
      <family val="2"/>
    </font>
    <font>
      <b/>
      <sz val="8"/>
      <color rgb="FF000000"/>
      <name val="Arial Narrow"/>
      <family val="2"/>
    </font>
    <font>
      <b/>
      <sz val="11"/>
      <color rgb="FF002060"/>
      <name val="Arial Narrow"/>
      <family val="2"/>
    </font>
    <font>
      <i/>
      <sz val="11"/>
      <color rgb="FF002060"/>
      <name val="Arial Narrow"/>
      <family val="2"/>
    </font>
    <font>
      <i/>
      <sz val="10"/>
      <color rgb="FF002060"/>
      <name val="Arial Narrow"/>
      <family val="2"/>
    </font>
    <font>
      <sz val="11"/>
      <color rgb="FF000000"/>
      <name val="Arial Narrow"/>
      <family val="2"/>
    </font>
    <font>
      <sz val="11"/>
      <color rgb="FF002060"/>
      <name val="Arial Narrow"/>
      <family val="2"/>
    </font>
    <font>
      <i/>
      <sz val="10"/>
      <color theme="1"/>
      <name val="Arial Narrow"/>
      <family val="2"/>
    </font>
    <font>
      <b/>
      <i/>
      <sz val="11"/>
      <color rgb="FF000000"/>
      <name val="Arial Narrow"/>
      <family val="2"/>
    </font>
    <font>
      <i/>
      <sz val="11"/>
      <color rgb="FF000000"/>
      <name val="Arial Narrow"/>
      <family val="2"/>
    </font>
    <font>
      <sz val="7"/>
      <color theme="1"/>
      <name val="Arial Narrow"/>
      <family val="2"/>
    </font>
    <font>
      <sz val="8"/>
      <color theme="1"/>
      <name val="Arial Narrow"/>
      <family val="2"/>
    </font>
    <font>
      <sz val="10"/>
      <color theme="1"/>
      <name val="Montserrat Medium"/>
    </font>
    <font>
      <sz val="11"/>
      <color rgb="FF666666"/>
      <name val="Arial"/>
      <family val="2"/>
    </font>
    <font>
      <b/>
      <sz val="11"/>
      <color theme="1"/>
      <name val="Arial Narrow"/>
      <family val="2"/>
    </font>
  </fonts>
  <fills count="20">
    <fill>
      <patternFill patternType="none"/>
    </fill>
    <fill>
      <patternFill patternType="gray125"/>
    </fill>
    <fill>
      <patternFill patternType="solid">
        <fgColor rgb="FFC00000"/>
        <bgColor indexed="64"/>
      </patternFill>
    </fill>
    <fill>
      <patternFill patternType="solid">
        <fgColor rgb="FF002060"/>
        <bgColor indexed="64"/>
      </patternFill>
    </fill>
    <fill>
      <patternFill patternType="solid">
        <fgColor rgb="FF00B0F0"/>
        <bgColor indexed="64"/>
      </patternFill>
    </fill>
    <fill>
      <patternFill patternType="solid">
        <fgColor rgb="FF7030A0"/>
        <bgColor indexed="64"/>
      </patternFill>
    </fill>
    <fill>
      <patternFill patternType="solid">
        <fgColor theme="5"/>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rgb="FFBFBFBF"/>
        <bgColor indexed="64"/>
      </patternFill>
    </fill>
    <fill>
      <patternFill patternType="solid">
        <fgColor rgb="FFFFFFFF"/>
        <bgColor indexed="64"/>
      </patternFill>
    </fill>
    <fill>
      <patternFill patternType="solid">
        <fgColor rgb="FF92D050"/>
        <bgColor indexed="64"/>
      </patternFill>
    </fill>
    <fill>
      <patternFill patternType="solid">
        <fgColor rgb="FFFFD966"/>
        <bgColor indexed="64"/>
      </patternFill>
    </fill>
    <fill>
      <patternFill patternType="solid">
        <fgColor theme="0"/>
        <bgColor indexed="64"/>
      </patternFill>
    </fill>
    <fill>
      <patternFill patternType="solid">
        <fgColor theme="2" tint="-9.9978637043366805E-2"/>
        <bgColor indexed="64"/>
      </patternFill>
    </fill>
    <fill>
      <patternFill patternType="solid">
        <fgColor rgb="FFFF9966"/>
        <bgColor indexed="64"/>
      </patternFill>
    </fill>
    <fill>
      <patternFill patternType="solid">
        <fgColor rgb="FFD9D9D9"/>
        <bgColor rgb="FF000000"/>
      </patternFill>
    </fill>
    <fill>
      <patternFill patternType="solid">
        <fgColor rgb="FFFFFF00"/>
        <bgColor indexed="64"/>
      </patternFill>
    </fill>
    <fill>
      <patternFill patternType="solid">
        <fgColor theme="5" tint="0.39997558519241921"/>
        <bgColor indexed="64"/>
      </patternFill>
    </fill>
    <fill>
      <patternFill patternType="solid">
        <fgColor rgb="FF6DF628"/>
        <bgColor indexed="64"/>
      </patternFill>
    </fill>
  </fills>
  <borders count="119">
    <border>
      <left/>
      <right/>
      <top/>
      <bottom/>
      <diagonal/>
    </border>
    <border>
      <left style="medium">
        <color rgb="FF002060"/>
      </left>
      <right style="hair">
        <color rgb="FF002060"/>
      </right>
      <top style="medium">
        <color rgb="FF002060"/>
      </top>
      <bottom style="hair">
        <color rgb="FF002060"/>
      </bottom>
      <diagonal/>
    </border>
    <border>
      <left style="hair">
        <color rgb="FF002060"/>
      </left>
      <right style="hair">
        <color rgb="FF002060"/>
      </right>
      <top style="medium">
        <color rgb="FF002060"/>
      </top>
      <bottom style="hair">
        <color rgb="FF002060"/>
      </bottom>
      <diagonal/>
    </border>
    <border>
      <left style="hair">
        <color rgb="FF002060"/>
      </left>
      <right/>
      <top style="medium">
        <color rgb="FF002060"/>
      </top>
      <bottom/>
      <diagonal/>
    </border>
    <border>
      <left style="hair">
        <color rgb="FF002060"/>
      </left>
      <right/>
      <top style="medium">
        <color rgb="FF002060"/>
      </top>
      <bottom style="hair">
        <color rgb="FF002060"/>
      </bottom>
      <diagonal/>
    </border>
    <border>
      <left/>
      <right/>
      <top style="medium">
        <color rgb="FF002060"/>
      </top>
      <bottom style="hair">
        <color rgb="FF002060"/>
      </bottom>
      <diagonal/>
    </border>
    <border>
      <left/>
      <right style="hair">
        <color rgb="FF002060"/>
      </right>
      <top style="medium">
        <color rgb="FF002060"/>
      </top>
      <bottom style="hair">
        <color rgb="FF002060"/>
      </bottom>
      <diagonal/>
    </border>
    <border>
      <left style="hair">
        <color rgb="FF002060"/>
      </left>
      <right style="medium">
        <color rgb="FF002060"/>
      </right>
      <top style="medium">
        <color rgb="FF002060"/>
      </top>
      <bottom style="hair">
        <color rgb="FF002060"/>
      </bottom>
      <diagonal/>
    </border>
    <border>
      <left style="hair">
        <color rgb="FF002060"/>
      </left>
      <right/>
      <top/>
      <bottom/>
      <diagonal/>
    </border>
    <border>
      <left style="medium">
        <color rgb="FF002060"/>
      </left>
      <right style="hair">
        <color rgb="FF002060"/>
      </right>
      <top style="hair">
        <color rgb="FF002060"/>
      </top>
      <bottom/>
      <diagonal/>
    </border>
    <border>
      <left style="hair">
        <color rgb="FF002060"/>
      </left>
      <right style="hair">
        <color rgb="FF002060"/>
      </right>
      <top style="hair">
        <color rgb="FF002060"/>
      </top>
      <bottom/>
      <diagonal/>
    </border>
    <border>
      <left/>
      <right style="hair">
        <color rgb="FF002060"/>
      </right>
      <top style="hair">
        <color rgb="FF002060"/>
      </top>
      <bottom/>
      <diagonal/>
    </border>
    <border>
      <left style="medium">
        <color rgb="FF002060"/>
      </left>
      <right style="hair">
        <color rgb="FF002060"/>
      </right>
      <top style="hair">
        <color rgb="FF002060"/>
      </top>
      <bottom style="hair">
        <color rgb="FF002060"/>
      </bottom>
      <diagonal/>
    </border>
    <border>
      <left style="hair">
        <color rgb="FF002060"/>
      </left>
      <right style="hair">
        <color rgb="FF002060"/>
      </right>
      <top style="hair">
        <color rgb="FF002060"/>
      </top>
      <bottom style="hair">
        <color rgb="FF002060"/>
      </bottom>
      <diagonal/>
    </border>
    <border>
      <left style="hair">
        <color rgb="FF002060"/>
      </left>
      <right/>
      <top style="hair">
        <color rgb="FF002060"/>
      </top>
      <bottom style="hair">
        <color rgb="FF002060"/>
      </bottom>
      <diagonal/>
    </border>
    <border>
      <left style="hair">
        <color rgb="FF002060"/>
      </left>
      <right style="medium">
        <color rgb="FF002060"/>
      </right>
      <top style="hair">
        <color rgb="FF002060"/>
      </top>
      <bottom style="hair">
        <color rgb="FF002060"/>
      </bottom>
      <diagonal/>
    </border>
    <border>
      <left/>
      <right style="hair">
        <color rgb="FF002060"/>
      </right>
      <top style="hair">
        <color rgb="FF002060"/>
      </top>
      <bottom style="hair">
        <color rgb="FF002060"/>
      </bottom>
      <diagonal/>
    </border>
    <border>
      <left style="medium">
        <color rgb="FF002060"/>
      </left>
      <right style="hair">
        <color rgb="FF002060"/>
      </right>
      <top style="hair">
        <color rgb="FF002060"/>
      </top>
      <bottom style="medium">
        <color rgb="FF002060"/>
      </bottom>
      <diagonal/>
    </border>
    <border>
      <left style="hair">
        <color rgb="FF002060"/>
      </left>
      <right style="hair">
        <color rgb="FF002060"/>
      </right>
      <top style="hair">
        <color rgb="FF002060"/>
      </top>
      <bottom style="medium">
        <color rgb="FF002060"/>
      </bottom>
      <diagonal/>
    </border>
    <border>
      <left style="hair">
        <color rgb="FF002060"/>
      </left>
      <right/>
      <top style="hair">
        <color rgb="FF002060"/>
      </top>
      <bottom style="medium">
        <color rgb="FF002060"/>
      </bottom>
      <diagonal/>
    </border>
    <border>
      <left style="hair">
        <color rgb="FF002060"/>
      </left>
      <right style="medium">
        <color rgb="FF002060"/>
      </right>
      <top style="hair">
        <color rgb="FF002060"/>
      </top>
      <bottom style="medium">
        <color rgb="FF002060"/>
      </bottom>
      <diagonal/>
    </border>
    <border>
      <left/>
      <right/>
      <top/>
      <bottom style="medium">
        <color rgb="FF002060"/>
      </bottom>
      <diagonal/>
    </border>
    <border>
      <left/>
      <right style="hair">
        <color rgb="FF002060"/>
      </right>
      <top style="hair">
        <color rgb="FF002060"/>
      </top>
      <bottom style="medium">
        <color rgb="FF002060"/>
      </bottom>
      <diagonal/>
    </border>
    <border>
      <left style="medium">
        <color rgb="FF002060"/>
      </left>
      <right style="hair">
        <color rgb="FF002060"/>
      </right>
      <top/>
      <bottom style="hair">
        <color rgb="FF002060"/>
      </bottom>
      <diagonal/>
    </border>
    <border>
      <left style="hair">
        <color rgb="FF002060"/>
      </left>
      <right style="hair">
        <color rgb="FF002060"/>
      </right>
      <top/>
      <bottom style="hair">
        <color rgb="FF002060"/>
      </bottom>
      <diagonal/>
    </border>
    <border>
      <left style="hair">
        <color indexed="64"/>
      </left>
      <right style="hair">
        <color indexed="64"/>
      </right>
      <top/>
      <bottom style="hair">
        <color indexed="64"/>
      </bottom>
      <diagonal/>
    </border>
    <border>
      <left/>
      <right style="hair">
        <color rgb="FF002060"/>
      </right>
      <top/>
      <bottom style="hair">
        <color rgb="FF002060"/>
      </bottom>
      <diagonal/>
    </border>
    <border>
      <left/>
      <right/>
      <top/>
      <bottom style="hair">
        <color rgb="FF002060"/>
      </bottom>
      <diagonal/>
    </border>
    <border>
      <left style="hair">
        <color rgb="FF002060"/>
      </left>
      <right style="medium">
        <color rgb="FF002060"/>
      </right>
      <top/>
      <bottom style="hair">
        <color rgb="FF002060"/>
      </bottom>
      <diagonal/>
    </border>
    <border>
      <left style="hair">
        <color indexed="64"/>
      </left>
      <right style="hair">
        <color indexed="64"/>
      </right>
      <top style="hair">
        <color indexed="64"/>
      </top>
      <bottom style="hair">
        <color indexed="64"/>
      </bottom>
      <diagonal/>
    </border>
    <border>
      <left/>
      <right/>
      <top style="hair">
        <color rgb="FF002060"/>
      </top>
      <bottom style="hair">
        <color rgb="FF002060"/>
      </bottom>
      <diagonal/>
    </border>
    <border>
      <left style="hair">
        <color rgb="FF002060"/>
      </left>
      <right style="hair">
        <color rgb="FF002060"/>
      </right>
      <top/>
      <bottom style="medium">
        <color rgb="FF002060"/>
      </bottom>
      <diagonal/>
    </border>
    <border>
      <left/>
      <right/>
      <top style="hair">
        <color rgb="FF002060"/>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medium">
        <color rgb="FF002060"/>
      </bottom>
      <diagonal/>
    </border>
    <border>
      <left style="hair">
        <color rgb="FF002060"/>
      </left>
      <right/>
      <top/>
      <bottom style="hair">
        <color rgb="FF002060"/>
      </bottom>
      <diagonal/>
    </border>
    <border>
      <left/>
      <right/>
      <top style="hair">
        <color rgb="FF002060"/>
      </top>
      <bottom style="medium">
        <color rgb="FF002060"/>
      </bottom>
      <diagonal/>
    </border>
    <border>
      <left style="hair">
        <color indexed="64"/>
      </left>
      <right style="hair">
        <color indexed="64"/>
      </right>
      <top style="medium">
        <color rgb="FF002060"/>
      </top>
      <bottom style="hair">
        <color indexed="64"/>
      </bottom>
      <diagonal/>
    </border>
    <border>
      <left style="hair">
        <color rgb="FF002060"/>
      </left>
      <right/>
      <top style="hair">
        <color indexed="64"/>
      </top>
      <bottom style="hair">
        <color indexed="64"/>
      </bottom>
      <diagonal/>
    </border>
    <border>
      <left style="hair">
        <color rgb="FF002060"/>
      </left>
      <right/>
      <top style="hair">
        <color indexed="64"/>
      </top>
      <bottom style="medium">
        <color rgb="FF002060"/>
      </bottom>
      <diagonal/>
    </border>
    <border>
      <left/>
      <right/>
      <top style="medium">
        <color rgb="FF002060"/>
      </top>
      <bottom/>
      <diagonal/>
    </border>
    <border>
      <left style="thin">
        <color indexed="64"/>
      </left>
      <right style="thin">
        <color indexed="64"/>
      </right>
      <top style="thin">
        <color indexed="64"/>
      </top>
      <bottom style="thin">
        <color indexed="64"/>
      </bottom>
      <diagonal/>
    </border>
    <border>
      <left style="medium">
        <color rgb="FF002060"/>
      </left>
      <right/>
      <top style="medium">
        <color rgb="FF002060"/>
      </top>
      <bottom/>
      <diagonal/>
    </border>
    <border>
      <left/>
      <right style="medium">
        <color rgb="FF002060"/>
      </right>
      <top style="medium">
        <color rgb="FF002060"/>
      </top>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style="medium">
        <color rgb="FF002060"/>
      </left>
      <right/>
      <top/>
      <bottom/>
      <diagonal/>
    </border>
    <border>
      <left/>
      <right style="medium">
        <color rgb="FF002060"/>
      </right>
      <top/>
      <bottom/>
      <diagonal/>
    </border>
    <border>
      <left style="medium">
        <color rgb="FF002060"/>
      </left>
      <right style="medium">
        <color rgb="FF002060"/>
      </right>
      <top style="medium">
        <color rgb="FF002060"/>
      </top>
      <bottom/>
      <diagonal/>
    </border>
    <border>
      <left style="medium">
        <color rgb="FF002060"/>
      </left>
      <right/>
      <top style="medium">
        <color rgb="FF002060"/>
      </top>
      <bottom style="thin">
        <color indexed="64"/>
      </bottom>
      <diagonal/>
    </border>
    <border>
      <left/>
      <right/>
      <top style="medium">
        <color rgb="FF002060"/>
      </top>
      <bottom style="thin">
        <color indexed="64"/>
      </bottom>
      <diagonal/>
    </border>
    <border>
      <left/>
      <right style="medium">
        <color rgb="FF002060"/>
      </right>
      <top style="medium">
        <color rgb="FF002060"/>
      </top>
      <bottom style="thin">
        <color indexed="64"/>
      </bottom>
      <diagonal/>
    </border>
    <border>
      <left style="medium">
        <color rgb="FF002060"/>
      </left>
      <right style="medium">
        <color rgb="FF002060"/>
      </right>
      <top/>
      <bottom/>
      <diagonal/>
    </border>
    <border>
      <left style="thin">
        <color indexed="64"/>
      </left>
      <right style="thin">
        <color indexed="64"/>
      </right>
      <top style="thin">
        <color indexed="64"/>
      </top>
      <bottom/>
      <diagonal/>
    </border>
    <border>
      <left/>
      <right style="medium">
        <color rgb="FF002060"/>
      </right>
      <top style="medium">
        <color rgb="FF002060"/>
      </top>
      <bottom style="medium">
        <color rgb="FF002060"/>
      </bottom>
      <diagonal/>
    </border>
    <border>
      <left style="medium">
        <color indexed="64"/>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medium">
        <color rgb="FF002060"/>
      </right>
      <top style="medium">
        <color rgb="FF002060"/>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right style="medium">
        <color rgb="FF002060"/>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medium">
        <color rgb="FF002060"/>
      </right>
      <top style="hair">
        <color indexed="64"/>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medium">
        <color indexed="64"/>
      </bottom>
      <diagonal/>
    </border>
    <border>
      <left/>
      <right style="medium">
        <color rgb="FF002060"/>
      </right>
      <top/>
      <bottom style="medium">
        <color rgb="FF002060"/>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diagonal/>
    </border>
    <border>
      <left style="hair">
        <color indexed="64"/>
      </left>
      <right/>
      <top style="medium">
        <color rgb="FF002060"/>
      </top>
      <bottom style="hair">
        <color indexed="64"/>
      </bottom>
      <diagonal/>
    </border>
    <border>
      <left style="hair">
        <color indexed="64"/>
      </left>
      <right style="medium">
        <color rgb="FF002060"/>
      </right>
      <top style="medium">
        <color rgb="FF002060"/>
      </top>
      <bottom style="hair">
        <color indexed="64"/>
      </bottom>
      <diagonal/>
    </border>
    <border>
      <left style="medium">
        <color rgb="FF002060"/>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rgb="FF002060"/>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bottom style="hair">
        <color indexed="64"/>
      </bottom>
      <diagonal/>
    </border>
    <border>
      <left/>
      <right style="hair">
        <color indexed="64"/>
      </right>
      <top/>
      <bottom style="hair">
        <color indexed="64"/>
      </bottom>
      <diagonal/>
    </border>
    <border>
      <left style="medium">
        <color indexed="64"/>
      </left>
      <right style="hair">
        <color rgb="FF002060"/>
      </right>
      <top/>
      <bottom style="hair">
        <color rgb="FF002060"/>
      </bottom>
      <diagonal/>
    </border>
    <border>
      <left style="hair">
        <color rgb="FF002060"/>
      </left>
      <right style="medium">
        <color indexed="64"/>
      </right>
      <top/>
      <bottom style="hair">
        <color rgb="FF002060"/>
      </bottom>
      <diagonal/>
    </border>
    <border>
      <left/>
      <right style="medium">
        <color rgb="FF002060"/>
      </right>
      <top/>
      <bottom style="hair">
        <color indexed="64"/>
      </bottom>
      <diagonal/>
    </border>
    <border>
      <left style="hair">
        <color indexed="64"/>
      </left>
      <right style="medium">
        <color indexed="64"/>
      </right>
      <top/>
      <bottom style="hair">
        <color indexed="64"/>
      </bottom>
      <diagonal/>
    </border>
    <border>
      <left style="medium">
        <color indexed="64"/>
      </left>
      <right style="hair">
        <color rgb="FF002060"/>
      </right>
      <top style="hair">
        <color rgb="FF002060"/>
      </top>
      <bottom style="hair">
        <color rgb="FF002060"/>
      </bottom>
      <diagonal/>
    </border>
    <border>
      <left style="hair">
        <color rgb="FF002060"/>
      </left>
      <right style="medium">
        <color indexed="64"/>
      </right>
      <top style="hair">
        <color rgb="FF002060"/>
      </top>
      <bottom style="hair">
        <color rgb="FF002060"/>
      </bottom>
      <diagonal/>
    </border>
    <border>
      <left style="hair">
        <color indexed="64"/>
      </left>
      <right/>
      <top style="hair">
        <color indexed="64"/>
      </top>
      <bottom style="medium">
        <color indexed="64"/>
      </bottom>
      <diagonal/>
    </border>
    <border>
      <left style="medium">
        <color indexed="64"/>
      </left>
      <right style="hair">
        <color rgb="FF002060"/>
      </right>
      <top style="hair">
        <color rgb="FF002060"/>
      </top>
      <bottom style="medium">
        <color indexed="64"/>
      </bottom>
      <diagonal/>
    </border>
    <border>
      <left style="hair">
        <color rgb="FF002060"/>
      </left>
      <right style="hair">
        <color rgb="FF002060"/>
      </right>
      <top style="hair">
        <color rgb="FF002060"/>
      </top>
      <bottom style="medium">
        <color indexed="64"/>
      </bottom>
      <diagonal/>
    </border>
    <border>
      <left style="hair">
        <color rgb="FF002060"/>
      </left>
      <right style="medium">
        <color indexed="64"/>
      </right>
      <top style="hair">
        <color rgb="FF002060"/>
      </top>
      <bottom style="medium">
        <color indexed="64"/>
      </bottom>
      <diagonal/>
    </border>
    <border>
      <left/>
      <right style="medium">
        <color rgb="FF002060"/>
      </right>
      <top style="hair">
        <color indexed="64"/>
      </top>
      <bottom style="medium">
        <color rgb="FF002060"/>
      </bottom>
      <diagonal/>
    </border>
    <border>
      <left style="medium">
        <color rgb="FF002060"/>
      </left>
      <right style="hair">
        <color indexed="64"/>
      </right>
      <top/>
      <bottom style="hair">
        <color indexed="64"/>
      </bottom>
      <diagonal/>
    </border>
    <border>
      <left style="hair">
        <color indexed="64"/>
      </left>
      <right style="medium">
        <color rgb="FF002060"/>
      </right>
      <top/>
      <bottom style="hair">
        <color indexed="64"/>
      </bottom>
      <diagonal/>
    </border>
    <border>
      <left style="medium">
        <color rgb="FF002060"/>
      </left>
      <right/>
      <top style="hair">
        <color indexed="64"/>
      </top>
      <bottom style="hair">
        <color indexed="64"/>
      </bottom>
      <diagonal/>
    </border>
    <border>
      <left style="medium">
        <color rgb="FF002060"/>
      </left>
      <right style="hair">
        <color indexed="64"/>
      </right>
      <top style="hair">
        <color indexed="64"/>
      </top>
      <bottom style="medium">
        <color rgb="FF002060"/>
      </bottom>
      <diagonal/>
    </border>
    <border>
      <left style="hair">
        <color indexed="64"/>
      </left>
      <right/>
      <top style="hair">
        <color indexed="64"/>
      </top>
      <bottom style="medium">
        <color rgb="FF002060"/>
      </bottom>
      <diagonal/>
    </border>
    <border>
      <left style="hair">
        <color indexed="64"/>
      </left>
      <right style="medium">
        <color rgb="FF002060"/>
      </right>
      <top style="hair">
        <color indexed="64"/>
      </top>
      <bottom style="medium">
        <color rgb="FF002060"/>
      </bottom>
      <diagonal/>
    </border>
    <border>
      <left style="hair">
        <color indexed="64"/>
      </left>
      <right/>
      <top style="medium">
        <color indexed="64"/>
      </top>
      <bottom/>
      <diagonal/>
    </border>
    <border>
      <left/>
      <right/>
      <top style="medium">
        <color indexed="64"/>
      </top>
      <bottom/>
      <diagonal/>
    </border>
    <border>
      <left/>
      <right style="hair">
        <color indexed="64"/>
      </right>
      <top style="medium">
        <color rgb="FF002060"/>
      </top>
      <bottom style="hair">
        <color indexed="64"/>
      </bottom>
      <diagonal/>
    </border>
    <border>
      <left/>
      <right style="hair">
        <color indexed="64"/>
      </right>
      <top style="hair">
        <color indexed="64"/>
      </top>
      <bottom style="medium">
        <color rgb="FF002060"/>
      </bottom>
      <diagonal/>
    </border>
    <border>
      <left style="hair">
        <color rgb="FF002060"/>
      </left>
      <right/>
      <top style="hair">
        <color rgb="FF002060"/>
      </top>
      <bottom/>
      <diagonal/>
    </border>
    <border>
      <left style="medium">
        <color indexed="64"/>
      </left>
      <right style="hair">
        <color rgb="FF002060"/>
      </right>
      <top style="medium">
        <color indexed="64"/>
      </top>
      <bottom style="hair">
        <color rgb="FF002060"/>
      </bottom>
      <diagonal/>
    </border>
    <border>
      <left style="hair">
        <color rgb="FF002060"/>
      </left>
      <right style="hair">
        <color rgb="FF002060"/>
      </right>
      <top style="medium">
        <color indexed="64"/>
      </top>
      <bottom style="hair">
        <color rgb="FF002060"/>
      </bottom>
      <diagonal/>
    </border>
    <border>
      <left style="hair">
        <color rgb="FF002060"/>
      </left>
      <right style="hair">
        <color rgb="FF002060"/>
      </right>
      <top style="medium">
        <color indexed="64"/>
      </top>
      <bottom/>
      <diagonal/>
    </border>
    <border>
      <left/>
      <right/>
      <top style="medium">
        <color indexed="64"/>
      </top>
      <bottom style="hair">
        <color rgb="FF002060"/>
      </bottom>
      <diagonal/>
    </border>
    <border>
      <left style="hair">
        <color rgb="FF002060"/>
      </left>
      <right/>
      <top style="hair">
        <color rgb="FF002060"/>
      </top>
      <bottom style="medium">
        <color indexed="64"/>
      </bottom>
      <diagonal/>
    </border>
    <border>
      <left/>
      <right style="hair">
        <color rgb="FF002060"/>
      </right>
      <top style="hair">
        <color rgb="FF002060"/>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hair">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s>
  <cellStyleXfs count="1">
    <xf numFmtId="0" fontId="0" fillId="0" borderId="0"/>
  </cellStyleXfs>
  <cellXfs count="474">
    <xf numFmtId="0" fontId="0" fillId="0" borderId="0" xfId="0"/>
    <xf numFmtId="0" fontId="2" fillId="0" borderId="0" xfId="0" applyFont="1" applyAlignment="1">
      <alignment wrapText="1"/>
    </xf>
    <xf numFmtId="0" fontId="2" fillId="0" borderId="0" xfId="0" applyFont="1"/>
    <xf numFmtId="0" fontId="3" fillId="5" borderId="4" xfId="0" applyFont="1" applyFill="1" applyBorder="1" applyAlignment="1">
      <alignment vertical="center"/>
    </xf>
    <xf numFmtId="0" fontId="4" fillId="3" borderId="10" xfId="0" applyFont="1" applyFill="1" applyBorder="1" applyAlignment="1">
      <alignment horizontal="center" vertical="center"/>
    </xf>
    <xf numFmtId="0" fontId="3" fillId="3" borderId="10" xfId="0" applyFont="1" applyFill="1" applyBorder="1" applyAlignment="1">
      <alignment horizontal="center" vertical="center"/>
    </xf>
    <xf numFmtId="0" fontId="1" fillId="0" borderId="0" xfId="0" applyFont="1" applyAlignment="1">
      <alignment horizontal="center"/>
    </xf>
    <xf numFmtId="0" fontId="6" fillId="0"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8" fillId="0" borderId="2" xfId="0" applyFont="1" applyBorder="1" applyAlignment="1">
      <alignment horizontal="right" vertical="center" wrapText="1"/>
    </xf>
    <xf numFmtId="2" fontId="9" fillId="7" borderId="2" xfId="0" applyNumberFormat="1" applyFont="1" applyFill="1" applyBorder="1" applyAlignment="1">
      <alignment horizontal="center" vertical="center" wrapText="1"/>
    </xf>
    <xf numFmtId="1" fontId="9" fillId="7" borderId="2" xfId="0" applyNumberFormat="1" applyFont="1" applyFill="1" applyBorder="1" applyAlignment="1">
      <alignment horizontal="center" vertical="center" wrapText="1"/>
    </xf>
    <xf numFmtId="164" fontId="10" fillId="8" borderId="2"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6" fillId="0" borderId="13" xfId="0" applyFont="1" applyFill="1" applyBorder="1" applyAlignment="1">
      <alignment horizontal="left" vertical="center" wrapText="1"/>
    </xf>
    <xf numFmtId="0" fontId="7" fillId="0" borderId="13" xfId="0" applyFont="1" applyBorder="1" applyAlignment="1">
      <alignment horizontal="center" vertical="center" wrapText="1"/>
    </xf>
    <xf numFmtId="0" fontId="8" fillId="0" borderId="13" xfId="0" applyFont="1" applyBorder="1" applyAlignment="1">
      <alignment horizontal="right" vertical="center" wrapText="1"/>
    </xf>
    <xf numFmtId="0" fontId="9" fillId="7" borderId="13" xfId="0" applyFont="1" applyFill="1" applyBorder="1" applyAlignment="1">
      <alignment horizontal="center" vertical="center"/>
    </xf>
    <xf numFmtId="0" fontId="9" fillId="7" borderId="13" xfId="0" applyFont="1" applyFill="1" applyBorder="1" applyAlignment="1">
      <alignment horizontal="center" vertical="center" wrapText="1"/>
    </xf>
    <xf numFmtId="164" fontId="10" fillId="8" borderId="13" xfId="0" applyNumberFormat="1" applyFont="1" applyFill="1" applyBorder="1" applyAlignment="1">
      <alignment horizontal="center" vertical="center" wrapText="1"/>
    </xf>
    <xf numFmtId="0" fontId="12" fillId="0" borderId="0" xfId="0" applyFont="1" applyBorder="1" applyAlignment="1">
      <alignment horizontal="center" wrapText="1"/>
    </xf>
    <xf numFmtId="164" fontId="12" fillId="0" borderId="13" xfId="0" applyNumberFormat="1" applyFont="1" applyFill="1" applyBorder="1" applyAlignment="1">
      <alignment horizontal="center" vertical="center" wrapText="1"/>
    </xf>
    <xf numFmtId="164" fontId="12" fillId="0" borderId="15" xfId="0" applyNumberFormat="1" applyFont="1" applyFill="1" applyBorder="1" applyAlignment="1">
      <alignment horizontal="center" vertical="center" wrapText="1"/>
    </xf>
    <xf numFmtId="164" fontId="12" fillId="0" borderId="16" xfId="0" applyNumberFormat="1" applyFont="1" applyFill="1" applyBorder="1" applyAlignment="1">
      <alignment horizontal="center" vertical="center" wrapText="1"/>
    </xf>
    <xf numFmtId="0" fontId="6" fillId="0" borderId="18" xfId="0" applyFont="1" applyFill="1" applyBorder="1" applyAlignment="1">
      <alignment horizontal="left" vertical="center" wrapText="1"/>
    </xf>
    <xf numFmtId="0" fontId="7" fillId="0" borderId="18" xfId="0" applyFont="1" applyBorder="1" applyAlignment="1">
      <alignment horizontal="center" vertical="center" wrapText="1"/>
    </xf>
    <xf numFmtId="0" fontId="8" fillId="0" borderId="18" xfId="0" applyFont="1" applyBorder="1" applyAlignment="1">
      <alignment horizontal="right" vertical="center" wrapText="1"/>
    </xf>
    <xf numFmtId="0" fontId="14" fillId="7" borderId="18" xfId="0" applyFont="1" applyFill="1" applyBorder="1" applyAlignment="1">
      <alignment horizontal="center" vertical="center" wrapText="1"/>
    </xf>
    <xf numFmtId="1" fontId="9" fillId="7" borderId="18" xfId="0" applyNumberFormat="1" applyFont="1" applyFill="1" applyBorder="1" applyAlignment="1">
      <alignment horizontal="center" vertical="center" wrapText="1"/>
    </xf>
    <xf numFmtId="2" fontId="10" fillId="8" borderId="18" xfId="0" applyNumberFormat="1" applyFont="1" applyFill="1" applyBorder="1" applyAlignment="1">
      <alignment horizontal="center" vertical="center" wrapText="1"/>
    </xf>
    <xf numFmtId="0" fontId="12" fillId="0" borderId="21" xfId="0" applyFont="1" applyBorder="1" applyAlignment="1">
      <alignment horizontal="left" vertical="top" wrapText="1"/>
    </xf>
    <xf numFmtId="2" fontId="12" fillId="0" borderId="18" xfId="0" applyNumberFormat="1" applyFont="1" applyFill="1" applyBorder="1" applyAlignment="1">
      <alignment horizontal="center" vertical="center" wrapText="1"/>
    </xf>
    <xf numFmtId="2" fontId="12" fillId="0" borderId="20" xfId="0" applyNumberFormat="1" applyFont="1" applyFill="1" applyBorder="1" applyAlignment="1">
      <alignment horizontal="left" vertical="center" wrapText="1"/>
    </xf>
    <xf numFmtId="0" fontId="6" fillId="0" borderId="24" xfId="0" applyFont="1" applyFill="1" applyBorder="1" applyAlignment="1">
      <alignment horizontal="left" vertical="center" wrapText="1"/>
    </xf>
    <xf numFmtId="0" fontId="7" fillId="0" borderId="25" xfId="0" applyFont="1" applyBorder="1" applyAlignment="1">
      <alignment horizontal="center" vertical="center" wrapText="1"/>
    </xf>
    <xf numFmtId="0" fontId="8" fillId="0" borderId="0" xfId="0" applyFont="1" applyBorder="1" applyAlignment="1">
      <alignment vertical="center" wrapText="1"/>
    </xf>
    <xf numFmtId="0" fontId="10" fillId="8" borderId="26" xfId="0" applyFont="1" applyFill="1" applyBorder="1" applyAlignment="1">
      <alignment horizontal="center" vertical="center"/>
    </xf>
    <xf numFmtId="0" fontId="15" fillId="0" borderId="26" xfId="0" applyFont="1" applyFill="1" applyBorder="1" applyAlignment="1">
      <alignment horizontal="center" vertical="center" wrapText="1"/>
    </xf>
    <xf numFmtId="0" fontId="15" fillId="0" borderId="24" xfId="0" applyFont="1" applyFill="1" applyBorder="1" applyAlignment="1">
      <alignment horizontal="center" vertical="center" wrapText="1"/>
    </xf>
    <xf numFmtId="0" fontId="15" fillId="0" borderId="28" xfId="0" applyFont="1" applyFill="1" applyBorder="1" applyAlignment="1">
      <alignment horizontal="center" vertical="center" wrapText="1"/>
    </xf>
    <xf numFmtId="0" fontId="7" fillId="0" borderId="29" xfId="0" applyFont="1" applyBorder="1" applyAlignment="1">
      <alignment horizontal="center" vertical="center" wrapText="1"/>
    </xf>
    <xf numFmtId="0" fontId="10" fillId="8" borderId="16" xfId="0" applyFont="1" applyFill="1" applyBorder="1" applyAlignment="1">
      <alignment horizontal="center" vertical="center"/>
    </xf>
    <xf numFmtId="0" fontId="15" fillId="0" borderId="16"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7" fillId="0" borderId="31" xfId="0" applyFont="1" applyBorder="1" applyAlignment="1">
      <alignment horizontal="center" vertical="center" wrapText="1"/>
    </xf>
    <xf numFmtId="0" fontId="8" fillId="0" borderId="31" xfId="0" applyFont="1" applyBorder="1" applyAlignment="1">
      <alignment horizontal="right" vertical="center" wrapText="1"/>
    </xf>
    <xf numFmtId="0" fontId="9" fillId="7" borderId="31" xfId="0" applyFont="1" applyFill="1" applyBorder="1" applyAlignment="1">
      <alignment horizontal="center" vertical="center" wrapText="1"/>
    </xf>
    <xf numFmtId="0" fontId="10" fillId="8" borderId="18"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8" fillId="0" borderId="2" xfId="0" applyFont="1" applyBorder="1" applyAlignment="1">
      <alignment horizontal="right" vertical="center" wrapText="1" indent="1"/>
    </xf>
    <xf numFmtId="2" fontId="10" fillId="8" borderId="2" xfId="0" applyNumberFormat="1" applyFont="1" applyFill="1" applyBorder="1" applyAlignment="1">
      <alignment horizontal="center" vertical="center"/>
    </xf>
    <xf numFmtId="2" fontId="15" fillId="0" borderId="6" xfId="0" applyNumberFormat="1" applyFont="1" applyFill="1" applyBorder="1" applyAlignment="1">
      <alignment horizontal="center" vertical="center" wrapText="1"/>
    </xf>
    <xf numFmtId="2" fontId="15" fillId="0" borderId="2" xfId="0" applyNumberFormat="1" applyFont="1" applyFill="1" applyBorder="1" applyAlignment="1">
      <alignment horizontal="center" vertical="center" wrapText="1"/>
    </xf>
    <xf numFmtId="2" fontId="15" fillId="0" borderId="7" xfId="0" applyNumberFormat="1" applyFont="1" applyFill="1" applyBorder="1" applyAlignment="1">
      <alignment horizontal="center" vertical="center" wrapText="1"/>
    </xf>
    <xf numFmtId="0" fontId="8" fillId="0" borderId="13" xfId="0" applyFont="1" applyBorder="1" applyAlignment="1">
      <alignment horizontal="right" vertical="center" wrapText="1" indent="1"/>
    </xf>
    <xf numFmtId="164" fontId="10" fillId="8" borderId="13" xfId="0" applyNumberFormat="1" applyFont="1" applyFill="1" applyBorder="1" applyAlignment="1">
      <alignment horizontal="center" vertical="center"/>
    </xf>
    <xf numFmtId="164" fontId="15" fillId="0" borderId="16" xfId="0" applyNumberFormat="1" applyFont="1" applyFill="1" applyBorder="1" applyAlignment="1">
      <alignment horizontal="center" vertical="center" wrapText="1"/>
    </xf>
    <xf numFmtId="164" fontId="15" fillId="0" borderId="13" xfId="0" applyNumberFormat="1" applyFont="1" applyFill="1" applyBorder="1" applyAlignment="1">
      <alignment horizontal="center" vertical="center" wrapText="1"/>
    </xf>
    <xf numFmtId="164" fontId="15" fillId="0" borderId="15" xfId="0" applyNumberFormat="1" applyFont="1" applyFill="1" applyBorder="1" applyAlignment="1">
      <alignment horizontal="center" vertical="center" wrapText="1"/>
    </xf>
    <xf numFmtId="164" fontId="14" fillId="0" borderId="22" xfId="0" applyNumberFormat="1" applyFont="1" applyFill="1" applyBorder="1" applyAlignment="1">
      <alignment horizontal="center" vertical="center" wrapText="1"/>
    </xf>
    <xf numFmtId="164" fontId="14" fillId="0" borderId="18" xfId="0" applyNumberFormat="1" applyFont="1" applyFill="1" applyBorder="1" applyAlignment="1">
      <alignment horizontal="center" vertical="center" wrapText="1"/>
    </xf>
    <xf numFmtId="164" fontId="14" fillId="0" borderId="20" xfId="0" applyNumberFormat="1"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8" fillId="0" borderId="14" xfId="0" applyFont="1" applyBorder="1" applyAlignment="1">
      <alignment vertical="center" wrapText="1"/>
    </xf>
    <xf numFmtId="0" fontId="14" fillId="0" borderId="16"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8" fillId="0" borderId="30" xfId="0" applyFont="1" applyBorder="1" applyAlignment="1">
      <alignment vertical="center" wrapText="1"/>
    </xf>
    <xf numFmtId="0" fontId="7" fillId="0" borderId="34" xfId="0" applyFont="1" applyBorder="1" applyAlignment="1">
      <alignment horizontal="center" vertical="center" wrapText="1"/>
    </xf>
    <xf numFmtId="0" fontId="8" fillId="0" borderId="19" xfId="0" applyFont="1" applyBorder="1" applyAlignment="1">
      <alignment vertical="center" wrapText="1"/>
    </xf>
    <xf numFmtId="0" fontId="10" fillId="8" borderId="22" xfId="0" applyFont="1" applyFill="1" applyBorder="1" applyAlignment="1">
      <alignment horizontal="center" vertical="center"/>
    </xf>
    <xf numFmtId="0" fontId="14" fillId="0" borderId="22"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7" fillId="0" borderId="10" xfId="0" applyFont="1" applyBorder="1" applyAlignment="1">
      <alignment horizontal="center" vertical="center" wrapText="1"/>
    </xf>
    <xf numFmtId="0" fontId="16" fillId="0" borderId="13" xfId="0" applyFont="1" applyBorder="1" applyAlignment="1">
      <alignment horizontal="right" vertical="center" wrapText="1" indent="1"/>
    </xf>
    <xf numFmtId="0" fontId="9" fillId="7" borderId="10" xfId="0" applyFont="1" applyFill="1" applyBorder="1" applyAlignment="1">
      <alignment horizontal="center" vertical="center" wrapText="1"/>
    </xf>
    <xf numFmtId="0" fontId="8" fillId="0" borderId="10" xfId="0" applyFont="1" applyBorder="1" applyAlignment="1">
      <alignment horizontal="right" vertical="center" wrapText="1" indent="1"/>
    </xf>
    <xf numFmtId="0" fontId="8" fillId="0" borderId="35" xfId="0" applyFont="1" applyBorder="1" applyAlignment="1">
      <alignment vertical="center" wrapText="1"/>
    </xf>
    <xf numFmtId="0" fontId="13" fillId="0" borderId="16"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18"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7" fillId="0" borderId="37" xfId="0" applyFont="1" applyBorder="1" applyAlignment="1">
      <alignment horizontal="center" vertical="center" wrapText="1"/>
    </xf>
    <xf numFmtId="0" fontId="8" fillId="0" borderId="3" xfId="0" applyFont="1" applyBorder="1" applyAlignment="1">
      <alignment vertical="center" wrapText="1"/>
    </xf>
    <xf numFmtId="0" fontId="10" fillId="8" borderId="6"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38" xfId="0" applyFont="1" applyBorder="1" applyAlignment="1">
      <alignment vertical="center" wrapText="1"/>
    </xf>
    <xf numFmtId="0" fontId="8" fillId="0" borderId="8" xfId="0" applyFont="1" applyBorder="1" applyAlignment="1">
      <alignment vertical="center" wrapText="1"/>
    </xf>
    <xf numFmtId="0" fontId="8" fillId="0" borderId="39" xfId="0" applyFont="1" applyBorder="1" applyAlignment="1">
      <alignment vertical="center" wrapText="1"/>
    </xf>
    <xf numFmtId="0" fontId="17" fillId="0" borderId="0" xfId="0" applyFont="1"/>
    <xf numFmtId="164" fontId="13" fillId="0" borderId="30" xfId="0" applyNumberFormat="1" applyFont="1" applyFill="1" applyBorder="1" applyAlignment="1">
      <alignment horizontal="center" vertical="center" wrapText="1"/>
    </xf>
    <xf numFmtId="2" fontId="13" fillId="0" borderId="36" xfId="0" applyNumberFormat="1" applyFont="1" applyFill="1" applyBorder="1" applyAlignment="1">
      <alignment horizontal="center" vertical="center" wrapText="1"/>
    </xf>
    <xf numFmtId="0" fontId="22" fillId="0" borderId="41" xfId="0" applyFont="1" applyBorder="1" applyAlignment="1">
      <alignment horizontal="center" vertical="center"/>
    </xf>
    <xf numFmtId="0" fontId="22" fillId="0" borderId="41" xfId="0" applyFont="1" applyBorder="1"/>
    <xf numFmtId="0" fontId="23" fillId="0" borderId="0" xfId="0" applyFont="1"/>
    <xf numFmtId="0" fontId="24" fillId="9" borderId="40" xfId="0" applyFont="1" applyFill="1" applyBorder="1" applyAlignment="1">
      <alignment horizontal="center" vertical="center" wrapText="1"/>
    </xf>
    <xf numFmtId="0" fontId="24" fillId="9" borderId="45" xfId="0" applyFont="1" applyFill="1" applyBorder="1" applyAlignment="1">
      <alignment horizontal="center" vertical="center" wrapText="1"/>
    </xf>
    <xf numFmtId="0" fontId="26" fillId="0" borderId="0" xfId="0" applyFont="1" applyAlignment="1">
      <alignment vertical="center" wrapText="1"/>
    </xf>
    <xf numFmtId="0" fontId="24" fillId="9" borderId="47" xfId="0" applyFont="1" applyFill="1" applyBorder="1" applyAlignment="1">
      <alignment horizontal="center" vertical="center" wrapText="1"/>
    </xf>
    <xf numFmtId="0" fontId="28" fillId="11" borderId="53" xfId="0" applyFont="1" applyFill="1" applyBorder="1" applyAlignment="1">
      <alignment vertical="center" wrapText="1"/>
    </xf>
    <xf numFmtId="0" fontId="23" fillId="0" borderId="0" xfId="0" applyFont="1" applyAlignment="1">
      <alignment horizontal="center" vertical="center"/>
    </xf>
    <xf numFmtId="0" fontId="30" fillId="0" borderId="55" xfId="0" applyFont="1" applyFill="1" applyBorder="1" applyAlignment="1">
      <alignment horizontal="center" vertical="center"/>
    </xf>
    <xf numFmtId="0" fontId="30" fillId="0" borderId="0" xfId="0" applyFont="1" applyFill="1" applyBorder="1" applyAlignment="1">
      <alignment horizontal="center" vertical="center"/>
    </xf>
    <xf numFmtId="0" fontId="31" fillId="13" borderId="21" xfId="0" applyFont="1" applyFill="1" applyBorder="1" applyAlignment="1">
      <alignment vertical="center"/>
    </xf>
    <xf numFmtId="0" fontId="31" fillId="14" borderId="21" xfId="0" applyFont="1" applyFill="1" applyBorder="1" applyAlignment="1">
      <alignment vertical="center"/>
    </xf>
    <xf numFmtId="0" fontId="32" fillId="14" borderId="21" xfId="0" applyFont="1" applyFill="1" applyBorder="1" applyAlignment="1">
      <alignment vertical="center"/>
    </xf>
    <xf numFmtId="0" fontId="31" fillId="0" borderId="0" xfId="0" applyFont="1" applyFill="1" applyBorder="1" applyAlignment="1">
      <alignment horizontal="center" vertical="center"/>
    </xf>
    <xf numFmtId="0" fontId="33" fillId="15" borderId="57" xfId="0" applyFont="1" applyFill="1" applyBorder="1" applyAlignment="1">
      <alignment horizontal="center" vertical="center" wrapText="1"/>
    </xf>
    <xf numFmtId="0" fontId="33" fillId="0" borderId="57" xfId="0" applyFont="1" applyBorder="1" applyAlignment="1">
      <alignment horizontal="right" vertical="center" wrapText="1"/>
    </xf>
    <xf numFmtId="0" fontId="33" fillId="0" borderId="57" xfId="0" applyFont="1" applyBorder="1" applyAlignment="1">
      <alignment horizontal="center" vertical="center" wrapText="1"/>
    </xf>
    <xf numFmtId="0" fontId="34" fillId="0" borderId="57" xfId="0" applyFont="1" applyBorder="1" applyAlignment="1">
      <alignment horizontal="center" vertical="center" wrapText="1"/>
    </xf>
    <xf numFmtId="164" fontId="26" fillId="0" borderId="57" xfId="0" applyNumberFormat="1" applyFont="1" applyBorder="1" applyAlignment="1">
      <alignment horizontal="center" vertical="center" wrapText="1"/>
    </xf>
    <xf numFmtId="0" fontId="35" fillId="0" borderId="1" xfId="0" applyFont="1" applyFill="1" applyBorder="1" applyAlignment="1">
      <alignment vertical="center" wrapText="1"/>
    </xf>
    <xf numFmtId="2" fontId="26" fillId="16" borderId="2" xfId="0" applyNumberFormat="1" applyFont="1" applyFill="1" applyBorder="1" applyAlignment="1">
      <alignment horizontal="center" vertical="center" wrapText="1"/>
    </xf>
    <xf numFmtId="0" fontId="35" fillId="0" borderId="2" xfId="0" applyFont="1" applyFill="1" applyBorder="1" applyAlignment="1">
      <alignment vertical="center" wrapText="1"/>
    </xf>
    <xf numFmtId="2" fontId="26" fillId="16" borderId="7" xfId="0" applyNumberFormat="1" applyFont="1" applyFill="1" applyBorder="1" applyAlignment="1">
      <alignment horizontal="center" vertical="center" wrapText="1"/>
    </xf>
    <xf numFmtId="2" fontId="30" fillId="0" borderId="58" xfId="0" applyNumberFormat="1" applyFont="1" applyFill="1" applyBorder="1" applyAlignment="1">
      <alignment horizontal="center" vertical="center" wrapText="1"/>
    </xf>
    <xf numFmtId="0" fontId="33" fillId="0" borderId="59" xfId="0" applyFont="1" applyBorder="1" applyAlignment="1">
      <alignment horizontal="center" vertical="center" wrapText="1"/>
    </xf>
    <xf numFmtId="0" fontId="33" fillId="15" borderId="29" xfId="0" applyFont="1" applyFill="1" applyBorder="1" applyAlignment="1">
      <alignment horizontal="center" vertical="center" wrapText="1"/>
    </xf>
    <xf numFmtId="0" fontId="33" fillId="0" borderId="29" xfId="0" applyFont="1" applyBorder="1" applyAlignment="1">
      <alignment horizontal="right" vertical="center" wrapText="1"/>
    </xf>
    <xf numFmtId="0" fontId="33" fillId="0" borderId="29"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12" xfId="0" applyFont="1" applyFill="1" applyBorder="1" applyAlignment="1">
      <alignment vertical="center" wrapText="1"/>
    </xf>
    <xf numFmtId="2" fontId="26" fillId="16" borderId="13" xfId="0" applyNumberFormat="1" applyFont="1" applyFill="1" applyBorder="1" applyAlignment="1">
      <alignment horizontal="center" vertical="center" wrapText="1"/>
    </xf>
    <xf numFmtId="0" fontId="26" fillId="0" borderId="13" xfId="0" applyFont="1" applyFill="1" applyBorder="1" applyAlignment="1">
      <alignment vertical="center" wrapText="1"/>
    </xf>
    <xf numFmtId="2" fontId="26" fillId="16" borderId="15" xfId="0" applyNumberFormat="1" applyFont="1" applyFill="1" applyBorder="1" applyAlignment="1">
      <alignment horizontal="center" vertical="center"/>
    </xf>
    <xf numFmtId="2" fontId="30" fillId="0" borderId="61" xfId="0" applyNumberFormat="1" applyFont="1" applyBorder="1" applyAlignment="1">
      <alignment horizontal="center" vertical="center" wrapText="1"/>
    </xf>
    <xf numFmtId="0" fontId="33" fillId="0" borderId="29" xfId="0" applyFont="1" applyBorder="1" applyAlignment="1">
      <alignment horizontal="center" vertical="center"/>
    </xf>
    <xf numFmtId="0" fontId="33" fillId="0" borderId="62" xfId="0" applyFont="1" applyBorder="1" applyAlignment="1">
      <alignment horizontal="center" vertical="center"/>
    </xf>
    <xf numFmtId="0" fontId="34" fillId="0" borderId="29" xfId="0" applyFont="1" applyBorder="1" applyAlignment="1">
      <alignment horizontal="center" vertical="center" wrapText="1"/>
    </xf>
    <xf numFmtId="0" fontId="26" fillId="0" borderId="12" xfId="0" applyFont="1" applyBorder="1" applyAlignment="1">
      <alignment vertical="center" wrapText="1"/>
    </xf>
    <xf numFmtId="2" fontId="26" fillId="7" borderId="13" xfId="0" applyNumberFormat="1" applyFont="1" applyFill="1" applyBorder="1" applyAlignment="1">
      <alignment horizontal="center" vertical="center" wrapText="1"/>
    </xf>
    <xf numFmtId="0" fontId="26" fillId="0" borderId="13" xfId="0" applyFont="1" applyBorder="1" applyAlignment="1">
      <alignment vertical="center" wrapText="1"/>
    </xf>
    <xf numFmtId="2" fontId="26" fillId="7" borderId="15" xfId="0" applyNumberFormat="1" applyFont="1" applyFill="1" applyBorder="1" applyAlignment="1">
      <alignment horizontal="center" vertical="center"/>
    </xf>
    <xf numFmtId="2" fontId="26" fillId="17" borderId="13" xfId="0" applyNumberFormat="1" applyFont="1" applyFill="1" applyBorder="1" applyAlignment="1">
      <alignment horizontal="center" vertical="center" wrapText="1"/>
    </xf>
    <xf numFmtId="2" fontId="26" fillId="17" borderId="15" xfId="0" applyNumberFormat="1" applyFont="1" applyFill="1" applyBorder="1" applyAlignment="1">
      <alignment horizontal="center" vertical="center"/>
    </xf>
    <xf numFmtId="164" fontId="26" fillId="0" borderId="29" xfId="0" applyNumberFormat="1" applyFont="1" applyBorder="1" applyAlignment="1">
      <alignment horizontal="center" vertical="center" wrapText="1"/>
    </xf>
    <xf numFmtId="2" fontId="26" fillId="7" borderId="2" xfId="0" applyNumberFormat="1" applyFont="1" applyFill="1" applyBorder="1" applyAlignment="1">
      <alignment horizontal="center" vertical="center" wrapText="1"/>
    </xf>
    <xf numFmtId="2" fontId="26" fillId="7" borderId="2" xfId="0" applyNumberFormat="1" applyFont="1" applyFill="1" applyBorder="1" applyAlignment="1">
      <alignment horizontal="center" vertical="center"/>
    </xf>
    <xf numFmtId="0" fontId="26" fillId="0" borderId="33" xfId="0" applyFont="1" applyBorder="1" applyAlignment="1">
      <alignment horizontal="center" vertical="center" wrapText="1"/>
    </xf>
    <xf numFmtId="2" fontId="26" fillId="7" borderId="13" xfId="0" applyNumberFormat="1" applyFont="1" applyFill="1" applyBorder="1" applyAlignment="1">
      <alignment horizontal="center" vertical="center"/>
    </xf>
    <xf numFmtId="2" fontId="26" fillId="17" borderId="13" xfId="0" applyNumberFormat="1" applyFont="1" applyFill="1" applyBorder="1" applyAlignment="1">
      <alignment horizontal="center" vertical="center"/>
    </xf>
    <xf numFmtId="0" fontId="33" fillId="0" borderId="77" xfId="0" applyFont="1" applyBorder="1" applyAlignment="1">
      <alignment horizontal="center" vertical="center"/>
    </xf>
    <xf numFmtId="0" fontId="37" fillId="15" borderId="29" xfId="0" applyFont="1" applyFill="1" applyBorder="1" applyAlignment="1">
      <alignment horizontal="center" vertical="center" wrapText="1"/>
    </xf>
    <xf numFmtId="2" fontId="26" fillId="0" borderId="33" xfId="0" applyNumberFormat="1" applyFont="1" applyBorder="1" applyAlignment="1">
      <alignment horizontal="center" vertical="center" wrapText="1"/>
    </xf>
    <xf numFmtId="164" fontId="34" fillId="0" borderId="29" xfId="0" applyNumberFormat="1" applyFont="1" applyBorder="1" applyAlignment="1">
      <alignment horizontal="center" vertical="center" wrapText="1"/>
    </xf>
    <xf numFmtId="164" fontId="30" fillId="0" borderId="76" xfId="0" applyNumberFormat="1" applyFont="1" applyBorder="1" applyAlignment="1">
      <alignment horizontal="center" vertical="center" wrapText="1"/>
    </xf>
    <xf numFmtId="0" fontId="33" fillId="15" borderId="0" xfId="0" applyFont="1" applyFill="1" applyBorder="1" applyAlignment="1">
      <alignment horizontal="center" vertical="center" wrapText="1"/>
    </xf>
    <xf numFmtId="0" fontId="33" fillId="0" borderId="84" xfId="0" applyFont="1" applyBorder="1" applyAlignment="1">
      <alignment horizontal="center" vertical="center" wrapText="1"/>
    </xf>
    <xf numFmtId="0" fontId="33" fillId="0" borderId="25" xfId="0" applyFont="1" applyBorder="1" applyAlignment="1">
      <alignment horizontal="center" vertical="center" wrapText="1"/>
    </xf>
    <xf numFmtId="0" fontId="34" fillId="0" borderId="25" xfId="0" applyFont="1" applyBorder="1" applyAlignment="1">
      <alignment horizontal="center" vertical="center" wrapText="1"/>
    </xf>
    <xf numFmtId="0" fontId="26" fillId="0" borderId="79" xfId="0" applyFont="1" applyBorder="1" applyAlignment="1">
      <alignment horizontal="center" vertical="center" wrapText="1"/>
    </xf>
    <xf numFmtId="0" fontId="26" fillId="0" borderId="85" xfId="0" applyFont="1" applyBorder="1" applyAlignment="1">
      <alignment vertical="center" wrapText="1"/>
    </xf>
    <xf numFmtId="2" fontId="26" fillId="7" borderId="24" xfId="0" applyNumberFormat="1" applyFont="1" applyFill="1" applyBorder="1" applyAlignment="1">
      <alignment horizontal="center" vertical="center" wrapText="1"/>
    </xf>
    <xf numFmtId="0" fontId="26" fillId="0" borderId="24" xfId="0" applyFont="1" applyBorder="1" applyAlignment="1">
      <alignment vertical="center" wrapText="1"/>
    </xf>
    <xf numFmtId="2" fontId="26" fillId="7" borderId="86" xfId="0" applyNumberFormat="1" applyFont="1" applyFill="1" applyBorder="1" applyAlignment="1">
      <alignment horizontal="center" vertical="center"/>
    </xf>
    <xf numFmtId="2" fontId="30" fillId="0" borderId="87" xfId="0" applyNumberFormat="1" applyFont="1" applyBorder="1" applyAlignment="1">
      <alignment horizontal="center" vertical="center" wrapText="1"/>
    </xf>
    <xf numFmtId="0" fontId="33" fillId="0" borderId="72" xfId="0" applyFont="1" applyBorder="1" applyAlignment="1">
      <alignment horizontal="center" vertical="center"/>
    </xf>
    <xf numFmtId="0" fontId="33" fillId="0" borderId="88" xfId="0" applyFont="1" applyBorder="1" applyAlignment="1">
      <alignment horizontal="center" vertical="center"/>
    </xf>
    <xf numFmtId="0" fontId="33" fillId="15" borderId="25" xfId="0" applyFont="1" applyFill="1" applyBorder="1" applyAlignment="1">
      <alignment horizontal="center" vertical="center" wrapText="1"/>
    </xf>
    <xf numFmtId="0" fontId="26" fillId="0" borderId="89" xfId="0" applyFont="1" applyBorder="1" applyAlignment="1">
      <alignment wrapText="1"/>
    </xf>
    <xf numFmtId="0" fontId="26" fillId="0" borderId="13" xfId="0" applyFont="1" applyBorder="1"/>
    <xf numFmtId="2" fontId="26" fillId="7" borderId="90" xfId="0" applyNumberFormat="1" applyFont="1" applyFill="1" applyBorder="1" applyAlignment="1">
      <alignment horizontal="center" vertical="center"/>
    </xf>
    <xf numFmtId="0" fontId="33" fillId="0" borderId="25" xfId="0" applyFont="1" applyBorder="1" applyAlignment="1">
      <alignment horizontal="center" vertical="center"/>
    </xf>
    <xf numFmtId="0" fontId="26" fillId="0" borderId="13" xfId="0" applyFont="1" applyBorder="1" applyAlignment="1">
      <alignment wrapText="1"/>
    </xf>
    <xf numFmtId="164" fontId="26" fillId="0" borderId="33" xfId="0" applyNumberFormat="1" applyFont="1" applyBorder="1" applyAlignment="1">
      <alignment horizontal="center" vertical="center" wrapText="1"/>
    </xf>
    <xf numFmtId="2" fontId="24" fillId="0" borderId="61" xfId="0" applyNumberFormat="1" applyFont="1" applyBorder="1" applyAlignment="1">
      <alignment horizontal="center" vertical="center" wrapText="1"/>
    </xf>
    <xf numFmtId="0" fontId="33" fillId="10" borderId="29" xfId="0" applyFont="1" applyFill="1" applyBorder="1" applyAlignment="1">
      <alignment horizontal="center" vertical="center" wrapText="1"/>
    </xf>
    <xf numFmtId="1" fontId="34" fillId="10" borderId="29" xfId="0" applyNumberFormat="1" applyFont="1" applyFill="1" applyBorder="1" applyAlignment="1">
      <alignment horizontal="center" vertical="center" wrapText="1"/>
    </xf>
    <xf numFmtId="1" fontId="26" fillId="10" borderId="33" xfId="0" applyNumberFormat="1" applyFont="1" applyFill="1" applyBorder="1" applyAlignment="1">
      <alignment horizontal="center" vertical="center" wrapText="1"/>
    </xf>
    <xf numFmtId="1" fontId="30" fillId="10" borderId="61" xfId="0" applyNumberFormat="1" applyFont="1" applyFill="1" applyBorder="1" applyAlignment="1">
      <alignment horizontal="center" vertical="center" wrapText="1"/>
    </xf>
    <xf numFmtId="0" fontId="33" fillId="10" borderId="29" xfId="0" applyFont="1" applyFill="1" applyBorder="1" applyAlignment="1">
      <alignment horizontal="center" vertical="center"/>
    </xf>
    <xf numFmtId="0" fontId="33" fillId="10" borderId="62" xfId="0" applyFont="1" applyFill="1" applyBorder="1" applyAlignment="1">
      <alignment horizontal="center" vertical="center"/>
    </xf>
    <xf numFmtId="0" fontId="33" fillId="15" borderId="68" xfId="0" applyFont="1" applyFill="1" applyBorder="1" applyAlignment="1">
      <alignment horizontal="center" vertical="center" wrapText="1"/>
    </xf>
    <xf numFmtId="0" fontId="33" fillId="10" borderId="68" xfId="0" applyFont="1" applyFill="1" applyBorder="1" applyAlignment="1">
      <alignment horizontal="center" vertical="center" wrapText="1"/>
    </xf>
    <xf numFmtId="164" fontId="34" fillId="10" borderId="68" xfId="0" applyNumberFormat="1" applyFont="1" applyFill="1" applyBorder="1" applyAlignment="1">
      <alignment horizontal="center" vertical="center" wrapText="1"/>
    </xf>
    <xf numFmtId="164" fontId="26" fillId="10" borderId="91" xfId="0" applyNumberFormat="1" applyFont="1" applyFill="1" applyBorder="1" applyAlignment="1">
      <alignment horizontal="center" vertical="center" wrapText="1"/>
    </xf>
    <xf numFmtId="0" fontId="26" fillId="0" borderId="92" xfId="0" applyFont="1" applyBorder="1" applyAlignment="1">
      <alignment wrapText="1"/>
    </xf>
    <xf numFmtId="2" fontId="26" fillId="7" borderId="93" xfId="0" applyNumberFormat="1" applyFont="1" applyFill="1" applyBorder="1" applyAlignment="1">
      <alignment horizontal="center" vertical="center" wrapText="1"/>
    </xf>
    <xf numFmtId="0" fontId="26" fillId="0" borderId="93" xfId="0" applyFont="1" applyBorder="1" applyAlignment="1">
      <alignment wrapText="1"/>
    </xf>
    <xf numFmtId="2" fontId="26" fillId="7" borderId="94" xfId="0" applyNumberFormat="1" applyFont="1" applyFill="1" applyBorder="1" applyAlignment="1">
      <alignment horizontal="center" vertical="center" wrapText="1"/>
    </xf>
    <xf numFmtId="164" fontId="30" fillId="10" borderId="95" xfId="0" applyNumberFormat="1" applyFont="1" applyFill="1" applyBorder="1" applyAlignment="1">
      <alignment horizontal="center" vertical="center" wrapText="1"/>
    </xf>
    <xf numFmtId="0" fontId="33" fillId="10" borderId="68" xfId="0" applyFont="1" applyFill="1" applyBorder="1" applyAlignment="1">
      <alignment horizontal="center" vertical="center"/>
    </xf>
    <xf numFmtId="0" fontId="33" fillId="10" borderId="71" xfId="0" applyFont="1" applyFill="1" applyBorder="1" applyAlignment="1">
      <alignment horizontal="center" vertical="center"/>
    </xf>
    <xf numFmtId="0" fontId="33" fillId="13" borderId="25" xfId="0" applyFont="1" applyFill="1" applyBorder="1" applyAlignment="1">
      <alignment horizontal="center" vertical="center" wrapText="1"/>
    </xf>
    <xf numFmtId="0" fontId="34" fillId="13" borderId="25" xfId="0" applyFont="1" applyFill="1" applyBorder="1" applyAlignment="1">
      <alignment horizontal="center" vertical="center" wrapText="1"/>
    </xf>
    <xf numFmtId="2" fontId="23" fillId="13" borderId="79" xfId="0" applyNumberFormat="1" applyFont="1" applyFill="1" applyBorder="1" applyAlignment="1">
      <alignment horizontal="center" vertical="center" wrapText="1"/>
    </xf>
    <xf numFmtId="0" fontId="26" fillId="0" borderId="24" xfId="0" applyFont="1" applyBorder="1" applyAlignment="1">
      <alignment horizontal="left" wrapText="1"/>
    </xf>
    <xf numFmtId="0" fontId="26" fillId="0" borderId="24" xfId="0" applyFont="1" applyBorder="1" applyAlignment="1">
      <alignment wrapText="1"/>
    </xf>
    <xf numFmtId="2" fontId="26" fillId="7" borderId="24" xfId="0" applyNumberFormat="1" applyFont="1" applyFill="1" applyBorder="1" applyAlignment="1">
      <alignment horizontal="center" vertical="center"/>
    </xf>
    <xf numFmtId="164" fontId="30" fillId="13" borderId="87" xfId="0" applyNumberFormat="1" applyFont="1" applyFill="1" applyBorder="1" applyAlignment="1">
      <alignment horizontal="center" vertical="center" wrapText="1"/>
    </xf>
    <xf numFmtId="0" fontId="33" fillId="13" borderId="25" xfId="0" applyFont="1" applyFill="1" applyBorder="1" applyAlignment="1">
      <alignment horizontal="center" vertical="center"/>
    </xf>
    <xf numFmtId="0" fontId="27" fillId="13" borderId="97" xfId="0" applyFont="1" applyFill="1" applyBorder="1" applyAlignment="1">
      <alignment horizontal="center" vertical="center"/>
    </xf>
    <xf numFmtId="0" fontId="33" fillId="13" borderId="29" xfId="0" applyFont="1" applyFill="1" applyBorder="1" applyAlignment="1">
      <alignment horizontal="center" vertical="center" wrapText="1"/>
    </xf>
    <xf numFmtId="0" fontId="34" fillId="13" borderId="29" xfId="0" applyFont="1" applyFill="1" applyBorder="1" applyAlignment="1">
      <alignment horizontal="center" vertical="center" wrapText="1"/>
    </xf>
    <xf numFmtId="0" fontId="23" fillId="13" borderId="33" xfId="0" applyFont="1" applyFill="1" applyBorder="1" applyAlignment="1">
      <alignment horizontal="center" vertical="center" wrapText="1"/>
    </xf>
    <xf numFmtId="0" fontId="30" fillId="13" borderId="61" xfId="0" applyFont="1" applyFill="1" applyBorder="1" applyAlignment="1">
      <alignment horizontal="center" vertical="center" wrapText="1"/>
    </xf>
    <xf numFmtId="0" fontId="33" fillId="13" borderId="29" xfId="0" applyFont="1" applyFill="1" applyBorder="1" applyAlignment="1">
      <alignment horizontal="center" vertical="center"/>
    </xf>
    <xf numFmtId="0" fontId="27" fillId="13" borderId="77" xfId="0" applyFont="1" applyFill="1" applyBorder="1" applyAlignment="1">
      <alignment horizontal="center" vertical="center"/>
    </xf>
    <xf numFmtId="1" fontId="30" fillId="13" borderId="61" xfId="0" applyNumberFormat="1" applyFont="1" applyFill="1" applyBorder="1" applyAlignment="1">
      <alignment horizontal="center" vertical="center" wrapText="1"/>
    </xf>
    <xf numFmtId="164" fontId="34" fillId="13" borderId="29" xfId="0" applyNumberFormat="1" applyFont="1" applyFill="1" applyBorder="1" applyAlignment="1">
      <alignment horizontal="center" vertical="center" wrapText="1"/>
    </xf>
    <xf numFmtId="164" fontId="23" fillId="13" borderId="33" xfId="0" applyNumberFormat="1" applyFont="1" applyFill="1" applyBorder="1" applyAlignment="1">
      <alignment horizontal="center" vertical="center" wrapText="1"/>
    </xf>
    <xf numFmtId="164" fontId="30" fillId="13" borderId="61" xfId="0" applyNumberFormat="1" applyFont="1" applyFill="1" applyBorder="1" applyAlignment="1">
      <alignment horizontal="center" vertical="center" wrapText="1"/>
    </xf>
    <xf numFmtId="1" fontId="34" fillId="13" borderId="29" xfId="0" applyNumberFormat="1" applyFont="1" applyFill="1" applyBorder="1" applyAlignment="1">
      <alignment horizontal="center" vertical="center" wrapText="1"/>
    </xf>
    <xf numFmtId="1" fontId="23" fillId="13" borderId="33" xfId="0" applyNumberFormat="1" applyFont="1" applyFill="1" applyBorder="1" applyAlignment="1">
      <alignment horizontal="center" vertical="center" wrapText="1"/>
    </xf>
    <xf numFmtId="0" fontId="33" fillId="15" borderId="34" xfId="0" applyFont="1" applyFill="1" applyBorder="1" applyAlignment="1">
      <alignment horizontal="center" vertical="center" wrapText="1"/>
    </xf>
    <xf numFmtId="0" fontId="33" fillId="10" borderId="34" xfId="0" applyFont="1" applyFill="1" applyBorder="1" applyAlignment="1">
      <alignment horizontal="center" vertical="center" wrapText="1"/>
    </xf>
    <xf numFmtId="0" fontId="33" fillId="13" borderId="34" xfId="0" applyFont="1" applyFill="1" applyBorder="1" applyAlignment="1">
      <alignment horizontal="center" vertical="center" wrapText="1"/>
    </xf>
    <xf numFmtId="164" fontId="34" fillId="13" borderId="34" xfId="0" applyNumberFormat="1" applyFont="1" applyFill="1" applyBorder="1" applyAlignment="1">
      <alignment horizontal="center" vertical="center" wrapText="1"/>
    </xf>
    <xf numFmtId="164" fontId="38" fillId="13" borderId="100" xfId="0" applyNumberFormat="1" applyFont="1" applyFill="1" applyBorder="1" applyAlignment="1">
      <alignment horizontal="center" vertical="center" wrapText="1"/>
    </xf>
    <xf numFmtId="0" fontId="26" fillId="0" borderId="18" xfId="0" applyFont="1" applyBorder="1" applyAlignment="1">
      <alignment wrapText="1"/>
    </xf>
    <xf numFmtId="2" fontId="26" fillId="7" borderId="18" xfId="0" applyNumberFormat="1" applyFont="1" applyFill="1" applyBorder="1" applyAlignment="1">
      <alignment horizontal="center" vertical="center" wrapText="1"/>
    </xf>
    <xf numFmtId="2" fontId="26" fillId="7" borderId="18" xfId="0" applyNumberFormat="1" applyFont="1" applyFill="1" applyBorder="1" applyAlignment="1">
      <alignment horizontal="center" vertical="center"/>
    </xf>
    <xf numFmtId="1" fontId="30" fillId="13" borderId="95" xfId="0" applyNumberFormat="1" applyFont="1" applyFill="1" applyBorder="1" applyAlignment="1">
      <alignment horizontal="center" vertical="center" wrapText="1"/>
    </xf>
    <xf numFmtId="0" fontId="33" fillId="13" borderId="34" xfId="0" applyFont="1" applyFill="1" applyBorder="1" applyAlignment="1">
      <alignment horizontal="center" vertical="center"/>
    </xf>
    <xf numFmtId="0" fontId="27" fillId="13" borderId="101" xfId="0" applyFont="1" applyFill="1" applyBorder="1" applyAlignment="1">
      <alignment horizontal="center" vertical="center"/>
    </xf>
    <xf numFmtId="0" fontId="23" fillId="18" borderId="104" xfId="0" applyFont="1" applyFill="1" applyBorder="1" applyAlignment="1">
      <alignment horizontal="center" wrapText="1"/>
    </xf>
    <xf numFmtId="0" fontId="23" fillId="0" borderId="37" xfId="0" applyFont="1" applyBorder="1"/>
    <xf numFmtId="0" fontId="33" fillId="10" borderId="37" xfId="0" applyFont="1" applyFill="1" applyBorder="1" applyAlignment="1">
      <alignment horizontal="center" vertical="center" wrapText="1"/>
    </xf>
    <xf numFmtId="164" fontId="26" fillId="0" borderId="73" xfId="0" applyNumberFormat="1" applyFont="1" applyBorder="1" applyAlignment="1">
      <alignment horizontal="center" vertical="center"/>
    </xf>
    <xf numFmtId="0" fontId="26" fillId="0" borderId="2" xfId="0" applyFont="1" applyBorder="1" applyAlignment="1">
      <alignment wrapText="1"/>
    </xf>
    <xf numFmtId="164" fontId="30" fillId="13" borderId="58" xfId="0" applyNumberFormat="1" applyFont="1" applyFill="1" applyBorder="1" applyAlignment="1">
      <alignment horizontal="center" vertical="center" wrapText="1"/>
    </xf>
    <xf numFmtId="2" fontId="26" fillId="17" borderId="2" xfId="0" applyNumberFormat="1" applyFont="1" applyFill="1" applyBorder="1" applyAlignment="1">
      <alignment horizontal="center" vertical="center" wrapText="1"/>
    </xf>
    <xf numFmtId="2" fontId="26" fillId="17" borderId="2" xfId="0" applyNumberFormat="1" applyFont="1" applyFill="1" applyBorder="1" applyAlignment="1">
      <alignment horizontal="center" vertical="center"/>
    </xf>
    <xf numFmtId="0" fontId="23" fillId="18" borderId="64" xfId="0" applyFont="1" applyFill="1" applyBorder="1" applyAlignment="1">
      <alignment horizontal="center" wrapText="1"/>
    </xf>
    <xf numFmtId="0" fontId="23" fillId="0" borderId="29" xfId="0" applyFont="1" applyBorder="1"/>
    <xf numFmtId="164" fontId="26" fillId="0" borderId="33" xfId="0" applyNumberFormat="1" applyFont="1" applyBorder="1" applyAlignment="1">
      <alignment horizontal="center" vertical="center"/>
    </xf>
    <xf numFmtId="0" fontId="23" fillId="18" borderId="64" xfId="0" applyFont="1" applyFill="1" applyBorder="1" applyAlignment="1">
      <alignment horizontal="center" vertical="center" wrapText="1"/>
    </xf>
    <xf numFmtId="0" fontId="23" fillId="18" borderId="105" xfId="0" applyFont="1" applyFill="1" applyBorder="1" applyAlignment="1">
      <alignment horizontal="center" wrapText="1"/>
    </xf>
    <xf numFmtId="0" fontId="23" fillId="0" borderId="34" xfId="0" applyFont="1" applyBorder="1"/>
    <xf numFmtId="0" fontId="26" fillId="0" borderId="100" xfId="0" applyFont="1" applyBorder="1"/>
    <xf numFmtId="2" fontId="39" fillId="7" borderId="18" xfId="0" applyNumberFormat="1" applyFont="1" applyFill="1" applyBorder="1" applyAlignment="1">
      <alignment horizontal="center" vertical="center"/>
    </xf>
    <xf numFmtId="164" fontId="30" fillId="13" borderId="95" xfId="0" applyNumberFormat="1" applyFont="1" applyFill="1" applyBorder="1" applyAlignment="1">
      <alignment horizontal="center" vertical="center" wrapText="1"/>
    </xf>
    <xf numFmtId="0" fontId="28" fillId="11" borderId="43" xfId="0" applyFont="1" applyFill="1" applyBorder="1" applyAlignment="1">
      <alignment horizontal="center" vertical="center" wrapText="1"/>
    </xf>
    <xf numFmtId="0" fontId="22" fillId="0" borderId="41" xfId="0" applyFont="1" applyBorder="1" applyAlignment="1">
      <alignment horizontal="center" wrapText="1"/>
    </xf>
    <xf numFmtId="0" fontId="26" fillId="19" borderId="0" xfId="0" applyFont="1" applyFill="1" applyAlignment="1">
      <alignment vertical="center" wrapText="1"/>
    </xf>
    <xf numFmtId="2" fontId="30" fillId="0" borderId="76" xfId="0" applyNumberFormat="1" applyFont="1" applyBorder="1" applyAlignment="1">
      <alignment horizontal="center" vertical="center" wrapText="1"/>
    </xf>
    <xf numFmtId="0" fontId="0" fillId="0" borderId="41" xfId="0" applyBorder="1"/>
    <xf numFmtId="0" fontId="0" fillId="0" borderId="41" xfId="0" applyBorder="1" applyAlignment="1">
      <alignment wrapText="1"/>
    </xf>
    <xf numFmtId="0" fontId="0" fillId="0" borderId="41" xfId="0" applyBorder="1" applyAlignment="1">
      <alignment horizontal="center" wrapText="1"/>
    </xf>
    <xf numFmtId="0" fontId="26" fillId="19" borderId="0" xfId="0" applyFont="1" applyFill="1" applyAlignment="1">
      <alignment horizontal="center" vertical="center" wrapText="1"/>
    </xf>
    <xf numFmtId="0" fontId="26" fillId="0" borderId="0" xfId="0" applyFont="1" applyAlignment="1">
      <alignment horizontal="center" vertical="center" wrapText="1"/>
    </xf>
    <xf numFmtId="0" fontId="23" fillId="19" borderId="0" xfId="0" applyFont="1" applyFill="1"/>
    <xf numFmtId="0" fontId="6" fillId="0" borderId="13" xfId="0" applyFont="1" applyFill="1" applyBorder="1" applyAlignment="1">
      <alignment horizontal="left" vertical="center" wrapText="1"/>
    </xf>
    <xf numFmtId="2" fontId="26" fillId="7" borderId="13" xfId="0" applyNumberFormat="1" applyFont="1" applyFill="1" applyBorder="1" applyAlignment="1">
      <alignment horizontal="center" vertical="center" wrapText="1"/>
    </xf>
    <xf numFmtId="0" fontId="22" fillId="19" borderId="41" xfId="0" applyFont="1" applyFill="1" applyBorder="1" applyAlignment="1">
      <alignment horizontal="center"/>
    </xf>
    <xf numFmtId="0" fontId="22" fillId="19" borderId="41" xfId="0" applyFont="1" applyFill="1" applyBorder="1"/>
    <xf numFmtId="2" fontId="26" fillId="7" borderId="13" xfId="0" applyNumberFormat="1" applyFont="1" applyFill="1" applyBorder="1" applyAlignment="1">
      <alignment horizontal="center" vertical="center" wrapText="1"/>
    </xf>
    <xf numFmtId="2" fontId="26" fillId="7" borderId="18" xfId="0" applyNumberFormat="1" applyFont="1" applyFill="1" applyBorder="1" applyAlignment="1">
      <alignment horizontal="center" vertical="center" wrapText="1"/>
    </xf>
    <xf numFmtId="0" fontId="24" fillId="9" borderId="45"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8" fillId="0" borderId="10" xfId="0" applyFont="1" applyBorder="1" applyAlignment="1">
      <alignment horizontal="right" vertical="center" wrapText="1"/>
    </xf>
    <xf numFmtId="164" fontId="10" fillId="8" borderId="10" xfId="0" applyNumberFormat="1" applyFont="1" applyFill="1" applyBorder="1" applyAlignment="1">
      <alignment horizontal="center" vertical="center"/>
    </xf>
    <xf numFmtId="0" fontId="7" fillId="0" borderId="24" xfId="0" applyFont="1" applyBorder="1" applyAlignment="1">
      <alignment horizontal="center" vertical="center" wrapText="1"/>
    </xf>
    <xf numFmtId="0" fontId="7" fillId="0" borderId="35" xfId="0" applyFont="1" applyBorder="1" applyAlignment="1">
      <alignment horizontal="center" vertical="center" wrapText="1"/>
    </xf>
    <xf numFmtId="0" fontId="8" fillId="0" borderId="24" xfId="0" applyFont="1" applyBorder="1" applyAlignment="1">
      <alignment vertical="center" wrapText="1"/>
    </xf>
    <xf numFmtId="0" fontId="10" fillId="8" borderId="24" xfId="0" applyFont="1" applyFill="1" applyBorder="1" applyAlignment="1">
      <alignment horizontal="center" vertical="center"/>
    </xf>
    <xf numFmtId="0" fontId="6" fillId="0" borderId="108" xfId="0" applyFont="1" applyFill="1" applyBorder="1" applyAlignment="1">
      <alignment horizontal="left" vertical="center" wrapText="1"/>
    </xf>
    <xf numFmtId="0" fontId="7" fillId="0" borderId="109" xfId="0" applyFont="1" applyBorder="1" applyAlignment="1">
      <alignment horizontal="center" vertical="center" wrapText="1"/>
    </xf>
    <xf numFmtId="0" fontId="8" fillId="0" borderId="108" xfId="0" applyFont="1" applyBorder="1" applyAlignment="1">
      <alignment horizontal="right" vertical="center" wrapText="1"/>
    </xf>
    <xf numFmtId="0" fontId="9" fillId="7" borderId="109" xfId="0" applyFont="1" applyFill="1" applyBorder="1" applyAlignment="1">
      <alignment horizontal="center" vertical="center" wrapText="1"/>
    </xf>
    <xf numFmtId="0" fontId="8" fillId="0" borderId="109" xfId="0" applyFont="1" applyBorder="1" applyAlignment="1">
      <alignment horizontal="right" vertical="center" wrapText="1"/>
    </xf>
    <xf numFmtId="0" fontId="10" fillId="8" borderId="108" xfId="0" applyFont="1" applyFill="1" applyBorder="1" applyAlignment="1">
      <alignment horizontal="center" vertical="center"/>
    </xf>
    <xf numFmtId="0" fontId="6" fillId="0" borderId="93" xfId="0" applyFont="1" applyFill="1" applyBorder="1" applyAlignment="1">
      <alignment horizontal="left" vertical="center" wrapText="1"/>
    </xf>
    <xf numFmtId="0" fontId="7" fillId="0" borderId="68" xfId="0" applyFont="1" applyBorder="1" applyAlignment="1">
      <alignment horizontal="center" vertical="center" wrapText="1"/>
    </xf>
    <xf numFmtId="0" fontId="8" fillId="0" borderId="111" xfId="0" applyFont="1" applyBorder="1" applyAlignment="1">
      <alignment vertical="center" wrapText="1"/>
    </xf>
    <xf numFmtId="0" fontId="10" fillId="8" borderId="112" xfId="0" applyFont="1" applyFill="1" applyBorder="1" applyAlignment="1">
      <alignment horizontal="center" vertical="center"/>
    </xf>
    <xf numFmtId="164" fontId="9" fillId="0" borderId="4" xfId="0" applyNumberFormat="1" applyFont="1" applyFill="1" applyBorder="1" applyAlignment="1">
      <alignment horizontal="center" vertical="center" wrapText="1"/>
    </xf>
    <xf numFmtId="164" fontId="9" fillId="0" borderId="14" xfId="0" applyNumberFormat="1" applyFont="1" applyFill="1" applyBorder="1" applyAlignment="1">
      <alignment horizontal="center" vertical="center" wrapText="1"/>
    </xf>
    <xf numFmtId="2" fontId="9" fillId="0" borderId="19" xfId="0" applyNumberFormat="1" applyFont="1" applyFill="1" applyBorder="1" applyAlignment="1">
      <alignment horizontal="center" vertical="center" wrapText="1"/>
    </xf>
    <xf numFmtId="0" fontId="9" fillId="0" borderId="27" xfId="0" applyFont="1" applyFill="1" applyBorder="1" applyAlignment="1">
      <alignment horizontal="center" vertical="center"/>
    </xf>
    <xf numFmtId="0" fontId="9" fillId="0" borderId="30" xfId="0" applyFont="1" applyFill="1" applyBorder="1" applyAlignment="1">
      <alignment horizontal="center" vertical="center"/>
    </xf>
    <xf numFmtId="0" fontId="9" fillId="0" borderId="19" xfId="0" applyFont="1" applyFill="1" applyBorder="1" applyAlignment="1">
      <alignment horizontal="center" vertical="center" wrapText="1"/>
    </xf>
    <xf numFmtId="2" fontId="9" fillId="0" borderId="4" xfId="0" applyNumberFormat="1" applyFont="1" applyFill="1" applyBorder="1" applyAlignment="1">
      <alignment horizontal="center" vertical="center"/>
    </xf>
    <xf numFmtId="164" fontId="9" fillId="0" borderId="14" xfId="0" applyNumberFormat="1" applyFont="1" applyFill="1" applyBorder="1" applyAlignment="1">
      <alignment horizontal="center" vertical="center"/>
    </xf>
    <xf numFmtId="164" fontId="9" fillId="0" borderId="106" xfId="0" applyNumberFormat="1" applyFont="1" applyFill="1" applyBorder="1" applyAlignment="1">
      <alignment horizontal="center" vertical="center"/>
    </xf>
    <xf numFmtId="0" fontId="9" fillId="0" borderId="110" xfId="0" applyFont="1" applyFill="1" applyBorder="1" applyAlignment="1">
      <alignment horizontal="center" vertical="center"/>
    </xf>
    <xf numFmtId="0" fontId="9" fillId="0" borderId="32" xfId="0" applyFont="1" applyFill="1" applyBorder="1" applyAlignment="1">
      <alignment horizontal="center" vertical="center"/>
    </xf>
    <xf numFmtId="0" fontId="6" fillId="0" borderId="29" xfId="0" applyFont="1" applyFill="1" applyBorder="1" applyAlignment="1">
      <alignment horizontal="center" vertical="center"/>
    </xf>
    <xf numFmtId="0" fontId="9" fillId="0" borderId="68" xfId="0" applyFont="1" applyFill="1" applyBorder="1" applyAlignment="1">
      <alignment horizontal="center" vertical="center"/>
    </xf>
    <xf numFmtId="0" fontId="9" fillId="0" borderId="35" xfId="0" applyFont="1" applyFill="1" applyBorder="1" applyAlignment="1">
      <alignment horizontal="center" vertical="center"/>
    </xf>
    <xf numFmtId="0" fontId="9" fillId="0" borderId="36" xfId="0" applyFont="1" applyFill="1" applyBorder="1" applyAlignment="1">
      <alignment horizontal="center" vertical="center"/>
    </xf>
    <xf numFmtId="0" fontId="9" fillId="0" borderId="29" xfId="0" applyFont="1" applyFill="1" applyBorder="1" applyAlignment="1">
      <alignment horizontal="center" vertical="center"/>
    </xf>
    <xf numFmtId="0" fontId="0" fillId="0" borderId="41" xfId="0" applyBorder="1" applyAlignment="1">
      <alignment horizontal="center" vertical="center" wrapText="1"/>
    </xf>
    <xf numFmtId="0" fontId="0" fillId="0" borderId="41" xfId="0" applyBorder="1" applyAlignment="1">
      <alignment horizontal="center" vertical="center"/>
    </xf>
    <xf numFmtId="0" fontId="42" fillId="0" borderId="0" xfId="0" applyFont="1" applyAlignment="1">
      <alignment horizontal="center" wrapText="1"/>
    </xf>
    <xf numFmtId="0" fontId="0" fillId="0" borderId="41" xfId="0" applyFill="1" applyBorder="1"/>
    <xf numFmtId="0" fontId="0" fillId="0" borderId="41" xfId="0" applyFill="1" applyBorder="1" applyAlignment="1">
      <alignment wrapText="1"/>
    </xf>
    <xf numFmtId="2" fontId="26" fillId="7" borderId="13" xfId="0" applyNumberFormat="1" applyFont="1" applyFill="1" applyBorder="1" applyAlignment="1">
      <alignment horizontal="center" vertical="center" wrapText="1"/>
    </xf>
    <xf numFmtId="0" fontId="30" fillId="0" borderId="76" xfId="0" applyFont="1" applyBorder="1" applyAlignment="1">
      <alignment horizontal="center" vertical="center" wrapText="1"/>
    </xf>
    <xf numFmtId="0" fontId="33" fillId="0" borderId="29" xfId="0" applyFont="1" applyBorder="1" applyAlignment="1">
      <alignment horizontal="center" vertical="center" wrapText="1"/>
    </xf>
    <xf numFmtId="0" fontId="34" fillId="0" borderId="29" xfId="0" applyFont="1" applyBorder="1" applyAlignment="1">
      <alignment horizontal="center" vertical="center" wrapText="1"/>
    </xf>
    <xf numFmtId="0" fontId="33" fillId="0" borderId="29" xfId="0" applyFont="1" applyBorder="1" applyAlignment="1">
      <alignment horizontal="center" vertical="center"/>
    </xf>
    <xf numFmtId="0" fontId="33" fillId="0" borderId="68" xfId="0" applyFont="1" applyBorder="1" applyAlignment="1">
      <alignment horizontal="center" vertical="center"/>
    </xf>
    <xf numFmtId="0" fontId="33" fillId="0" borderId="62" xfId="0" applyFont="1" applyBorder="1" applyAlignment="1">
      <alignment horizontal="center" vertical="center"/>
    </xf>
    <xf numFmtId="0" fontId="33" fillId="0" borderId="71" xfId="0" applyFont="1" applyBorder="1" applyAlignment="1">
      <alignment horizontal="center" vertical="center"/>
    </xf>
    <xf numFmtId="0" fontId="33" fillId="0" borderId="68" xfId="0" applyFont="1" applyBorder="1" applyAlignment="1">
      <alignment horizontal="center" vertical="center" wrapText="1"/>
    </xf>
    <xf numFmtId="0" fontId="0" fillId="0" borderId="0" xfId="0" applyAlignment="1">
      <alignment horizontal="center" wrapText="1"/>
    </xf>
    <xf numFmtId="0" fontId="0" fillId="0" borderId="41" xfId="0" applyBorder="1" applyAlignment="1">
      <alignment horizontal="left" wrapText="1"/>
    </xf>
    <xf numFmtId="15" fontId="0" fillId="0" borderId="0" xfId="0" applyNumberFormat="1"/>
    <xf numFmtId="0" fontId="40" fillId="0" borderId="41" xfId="0" applyFont="1" applyBorder="1" applyAlignment="1">
      <alignment horizontal="center" vertical="center" wrapText="1"/>
    </xf>
    <xf numFmtId="0" fontId="0" fillId="0" borderId="41" xfId="0" applyFill="1" applyBorder="1" applyAlignment="1">
      <alignment horizontal="center" vertical="center" wrapText="1"/>
    </xf>
    <xf numFmtId="0" fontId="0" fillId="0" borderId="41" xfId="0" applyFill="1" applyBorder="1" applyAlignment="1">
      <alignment horizontal="center"/>
    </xf>
    <xf numFmtId="0" fontId="0" fillId="0" borderId="41" xfId="0" applyFill="1" applyBorder="1" applyAlignment="1">
      <alignment horizontal="center" vertical="center"/>
    </xf>
    <xf numFmtId="0" fontId="0" fillId="0" borderId="41" xfId="0" applyBorder="1" applyAlignment="1">
      <alignment horizontal="center"/>
    </xf>
    <xf numFmtId="0" fontId="41" fillId="0" borderId="41" xfId="0" applyFont="1" applyBorder="1" applyAlignment="1">
      <alignment horizontal="center"/>
    </xf>
    <xf numFmtId="0" fontId="0" fillId="0" borderId="0" xfId="0" applyAlignment="1">
      <alignment horizontal="center"/>
    </xf>
    <xf numFmtId="2" fontId="23" fillId="0" borderId="0" xfId="0" applyNumberFormat="1" applyFont="1"/>
    <xf numFmtId="0" fontId="23" fillId="0" borderId="37" xfId="0" applyFont="1" applyBorder="1" applyAlignment="1">
      <alignment horizontal="center" vertical="center"/>
    </xf>
    <xf numFmtId="0" fontId="23" fillId="0" borderId="74" xfId="0" applyFont="1" applyBorder="1" applyAlignment="1">
      <alignment horizontal="center" vertical="center"/>
    </xf>
    <xf numFmtId="0" fontId="23" fillId="0" borderId="29" xfId="0" applyFont="1" applyBorder="1" applyAlignment="1">
      <alignment horizontal="center" vertical="center"/>
    </xf>
    <xf numFmtId="0" fontId="23" fillId="0" borderId="77" xfId="0" applyFont="1" applyBorder="1" applyAlignment="1">
      <alignment horizontal="center" vertical="center"/>
    </xf>
    <xf numFmtId="0" fontId="23" fillId="0" borderId="34" xfId="0" applyFont="1" applyBorder="1" applyAlignment="1">
      <alignment horizontal="center" vertical="center"/>
    </xf>
    <xf numFmtId="0" fontId="23" fillId="0" borderId="101" xfId="0" applyFont="1" applyBorder="1" applyAlignment="1">
      <alignment horizontal="center" vertical="center"/>
    </xf>
    <xf numFmtId="164" fontId="34" fillId="0" borderId="57" xfId="0" applyNumberFormat="1" applyFont="1" applyBorder="1" applyAlignment="1">
      <alignment horizontal="center" vertical="center" wrapText="1"/>
    </xf>
    <xf numFmtId="164" fontId="26" fillId="0" borderId="116" xfId="0" applyNumberFormat="1" applyFont="1" applyBorder="1" applyAlignment="1">
      <alignment horizontal="center" vertical="center" wrapText="1"/>
    </xf>
    <xf numFmtId="0" fontId="26" fillId="0" borderId="108" xfId="0" applyFont="1" applyBorder="1" applyAlignment="1">
      <alignment vertical="center" wrapText="1"/>
    </xf>
    <xf numFmtId="2" fontId="26" fillId="7" borderId="108" xfId="0" applyNumberFormat="1" applyFont="1" applyFill="1" applyBorder="1" applyAlignment="1">
      <alignment horizontal="center" vertical="center" wrapText="1"/>
    </xf>
    <xf numFmtId="2" fontId="26" fillId="7" borderId="108" xfId="0" applyNumberFormat="1" applyFont="1" applyFill="1" applyBorder="1" applyAlignment="1">
      <alignment horizontal="center" vertical="center"/>
    </xf>
    <xf numFmtId="164" fontId="30" fillId="0" borderId="117" xfId="0" applyNumberFormat="1" applyFont="1" applyBorder="1" applyAlignment="1">
      <alignment horizontal="center" vertical="center" wrapText="1"/>
    </xf>
    <xf numFmtId="0" fontId="34" fillId="0" borderId="68" xfId="0" applyFont="1" applyBorder="1" applyAlignment="1">
      <alignment horizontal="center" vertical="center" wrapText="1"/>
    </xf>
    <xf numFmtId="164" fontId="26" fillId="0" borderId="91" xfId="0" applyNumberFormat="1" applyFont="1" applyBorder="1" applyAlignment="1">
      <alignment horizontal="center" vertical="center" wrapText="1"/>
    </xf>
    <xf numFmtId="0" fontId="26" fillId="0" borderId="93" xfId="0" applyFont="1" applyBorder="1" applyAlignment="1">
      <alignment vertical="center" wrapText="1"/>
    </xf>
    <xf numFmtId="2" fontId="26" fillId="7" borderId="93" xfId="0" applyNumberFormat="1" applyFont="1" applyFill="1" applyBorder="1" applyAlignment="1">
      <alignment horizontal="center" vertical="center"/>
    </xf>
    <xf numFmtId="0" fontId="30" fillId="0" borderId="118" xfId="0" applyFont="1" applyBorder="1" applyAlignment="1">
      <alignment horizontal="center" vertical="center" wrapText="1"/>
    </xf>
    <xf numFmtId="2" fontId="26" fillId="17" borderId="93" xfId="0" applyNumberFormat="1" applyFont="1" applyFill="1" applyBorder="1" applyAlignment="1">
      <alignment horizontal="center" vertical="center"/>
    </xf>
    <xf numFmtId="0" fontId="26" fillId="0" borderId="4" xfId="0" applyFont="1" applyBorder="1" applyAlignment="1">
      <alignment vertical="center" wrapText="1"/>
    </xf>
    <xf numFmtId="0" fontId="26" fillId="0" borderId="14" xfId="0" applyFont="1" applyBorder="1" applyAlignment="1">
      <alignment vertical="center" wrapText="1"/>
    </xf>
    <xf numFmtId="0" fontId="26" fillId="0" borderId="106" xfId="0" applyFont="1" applyBorder="1" applyAlignment="1">
      <alignment vertical="center" wrapText="1"/>
    </xf>
    <xf numFmtId="2" fontId="26" fillId="7" borderId="107" xfId="0" applyNumberFormat="1" applyFont="1" applyFill="1" applyBorder="1" applyAlignment="1">
      <alignment horizontal="center" vertical="center" wrapText="1"/>
    </xf>
    <xf numFmtId="0" fontId="33" fillId="0" borderId="57" xfId="0" applyFont="1" applyBorder="1" applyAlignment="1">
      <alignment horizontal="center" vertical="center"/>
    </xf>
    <xf numFmtId="0" fontId="33" fillId="0" borderId="59" xfId="0" applyFont="1" applyBorder="1" applyAlignment="1">
      <alignment horizontal="center" vertical="center"/>
    </xf>
    <xf numFmtId="2" fontId="26" fillId="7" borderId="89" xfId="0" applyNumberFormat="1" applyFont="1" applyFill="1" applyBorder="1" applyAlignment="1">
      <alignment horizontal="center" vertical="center" wrapText="1"/>
    </xf>
    <xf numFmtId="2" fontId="26" fillId="7" borderId="92" xfId="0" applyNumberFormat="1" applyFont="1" applyFill="1" applyBorder="1" applyAlignment="1">
      <alignment horizontal="center" vertical="center" wrapText="1"/>
    </xf>
    <xf numFmtId="0" fontId="2" fillId="0" borderId="0" xfId="0" applyFont="1" applyAlignment="1">
      <alignment horizontal="center"/>
    </xf>
    <xf numFmtId="0" fontId="2" fillId="0" borderId="0" xfId="0" applyFont="1" applyBorder="1" applyAlignment="1">
      <alignment horizontal="center"/>
    </xf>
    <xf numFmtId="0" fontId="3" fillId="3" borderId="1"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 xfId="0" applyFont="1" applyFill="1" applyBorder="1" applyAlignment="1">
      <alignment horizontal="center" vertical="center"/>
    </xf>
    <xf numFmtId="0" fontId="3" fillId="3" borderId="10" xfId="0" applyFont="1" applyFill="1" applyBorder="1" applyAlignment="1">
      <alignment horizontal="center" vertical="center"/>
    </xf>
    <xf numFmtId="0" fontId="3" fillId="4" borderId="2"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6" borderId="2"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8" fillId="0" borderId="25"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9" xfId="0" applyFont="1" applyFill="1" applyBorder="1" applyAlignment="1">
      <alignment horizontal="left" vertical="center" wrapText="1"/>
    </xf>
    <xf numFmtId="0" fontId="5" fillId="0" borderId="107" xfId="0" applyFont="1" applyFill="1" applyBorder="1" applyAlignment="1">
      <alignment horizontal="left" vertical="center" wrapText="1"/>
    </xf>
    <xf numFmtId="0" fontId="5" fillId="0" borderId="89" xfId="0" applyFont="1" applyFill="1" applyBorder="1" applyAlignment="1">
      <alignment horizontal="left" vertical="center" wrapText="1"/>
    </xf>
    <xf numFmtId="0" fontId="5" fillId="0" borderId="92" xfId="0" applyFont="1" applyFill="1" applyBorder="1" applyAlignment="1">
      <alignment horizontal="left" vertical="center" wrapText="1"/>
    </xf>
    <xf numFmtId="0" fontId="8" fillId="0" borderId="33" xfId="0" applyFont="1" applyBorder="1" applyAlignment="1">
      <alignment horizontal="center" vertical="center" wrapText="1"/>
    </xf>
    <xf numFmtId="0" fontId="8" fillId="0" borderId="68" xfId="0" applyFont="1" applyBorder="1" applyAlignment="1">
      <alignment horizontal="center" vertical="center" wrapText="1"/>
    </xf>
    <xf numFmtId="0" fontId="8" fillId="0" borderId="91" xfId="0" applyFont="1" applyBorder="1" applyAlignment="1">
      <alignment horizontal="center" vertical="center" wrapText="1"/>
    </xf>
    <xf numFmtId="0" fontId="8" fillId="0" borderId="34" xfId="0" applyFont="1" applyBorder="1" applyAlignment="1">
      <alignment horizontal="center" vertical="center" wrapText="1"/>
    </xf>
    <xf numFmtId="0" fontId="6" fillId="0" borderId="2"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8" fillId="0" borderId="37" xfId="0" applyFont="1" applyBorder="1" applyAlignment="1">
      <alignment horizontal="center" vertical="center" wrapText="1"/>
    </xf>
    <xf numFmtId="0" fontId="6" fillId="0" borderId="18" xfId="0" applyFont="1" applyFill="1" applyBorder="1" applyAlignment="1">
      <alignment horizontal="left" vertical="center" wrapText="1"/>
    </xf>
    <xf numFmtId="0" fontId="8" fillId="0" borderId="35"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6" xfId="0" applyFont="1" applyBorder="1" applyAlignment="1">
      <alignment horizontal="center" vertical="center" wrapText="1"/>
    </xf>
    <xf numFmtId="0" fontId="29" fillId="12" borderId="48" xfId="0" applyFont="1" applyFill="1" applyBorder="1" applyAlignment="1">
      <alignment horizontal="center" vertical="center" wrapText="1"/>
    </xf>
    <xf numFmtId="0" fontId="29" fillId="12" borderId="47" xfId="0" applyFont="1" applyFill="1" applyBorder="1" applyAlignment="1">
      <alignment horizontal="center" vertical="center" wrapText="1"/>
    </xf>
    <xf numFmtId="0" fontId="29" fillId="12" borderId="52" xfId="0" applyFont="1" applyFill="1" applyBorder="1" applyAlignment="1">
      <alignment horizontal="center" vertical="center" wrapText="1"/>
    </xf>
    <xf numFmtId="0" fontId="28" fillId="11" borderId="53" xfId="0" applyFont="1" applyFill="1" applyBorder="1" applyAlignment="1">
      <alignment horizontal="center" vertical="center" wrapText="1"/>
    </xf>
    <xf numFmtId="0" fontId="30" fillId="0" borderId="44" xfId="0" applyFont="1" applyFill="1" applyBorder="1" applyAlignment="1">
      <alignment horizontal="center" vertical="center"/>
    </xf>
    <xf numFmtId="0" fontId="30" fillId="0" borderId="45" xfId="0" applyFont="1" applyFill="1" applyBorder="1" applyAlignment="1">
      <alignment horizontal="center" vertical="center"/>
    </xf>
    <xf numFmtId="0" fontId="30" fillId="0" borderId="54" xfId="0" applyFont="1" applyFill="1" applyBorder="1" applyAlignment="1">
      <alignment horizontal="center" vertical="center"/>
    </xf>
    <xf numFmtId="0" fontId="24" fillId="9" borderId="42" xfId="0" applyFont="1" applyFill="1" applyBorder="1" applyAlignment="1">
      <alignment horizontal="center" vertical="center" wrapText="1"/>
    </xf>
    <xf numFmtId="0" fontId="24" fillId="9" borderId="43" xfId="0" applyFont="1" applyFill="1" applyBorder="1" applyAlignment="1">
      <alignment horizontal="center" vertical="center" wrapText="1"/>
    </xf>
    <xf numFmtId="0" fontId="24" fillId="9" borderId="46" xfId="0" applyFont="1" applyFill="1" applyBorder="1" applyAlignment="1">
      <alignment horizontal="center" vertical="center" wrapText="1"/>
    </xf>
    <xf numFmtId="0" fontId="24" fillId="9" borderId="47" xfId="0" applyFont="1" applyFill="1" applyBorder="1" applyAlignment="1">
      <alignment horizontal="center" vertical="center" wrapText="1"/>
    </xf>
    <xf numFmtId="0" fontId="24" fillId="9" borderId="44" xfId="0" applyFont="1" applyFill="1" applyBorder="1" applyAlignment="1">
      <alignment horizontal="center" vertical="center" wrapText="1"/>
    </xf>
    <xf numFmtId="0" fontId="24" fillId="9" borderId="45" xfId="0" applyFont="1" applyFill="1" applyBorder="1" applyAlignment="1">
      <alignment horizontal="center" vertical="center" wrapText="1"/>
    </xf>
    <xf numFmtId="0" fontId="25" fillId="2" borderId="45" xfId="0" applyFont="1" applyFill="1" applyBorder="1" applyAlignment="1">
      <alignment horizontal="center" vertical="center"/>
    </xf>
    <xf numFmtId="0" fontId="24" fillId="10" borderId="48" xfId="0" applyFont="1" applyFill="1" applyBorder="1" applyAlignment="1">
      <alignment horizontal="center" vertical="center" wrapText="1"/>
    </xf>
    <xf numFmtId="0" fontId="24" fillId="10" borderId="52" xfId="0" applyFont="1" applyFill="1" applyBorder="1" applyAlignment="1">
      <alignment horizontal="center" vertical="center" wrapText="1"/>
    </xf>
    <xf numFmtId="0" fontId="27" fillId="10" borderId="48" xfId="0" applyFont="1" applyFill="1" applyBorder="1" applyAlignment="1">
      <alignment horizontal="center" vertical="center" wrapText="1"/>
    </xf>
    <xf numFmtId="0" fontId="27" fillId="10" borderId="46" xfId="0" applyFont="1" applyFill="1" applyBorder="1" applyAlignment="1">
      <alignment horizontal="center" vertical="center" wrapText="1"/>
    </xf>
    <xf numFmtId="0" fontId="28" fillId="4" borderId="53" xfId="0" applyFont="1" applyFill="1" applyBorder="1" applyAlignment="1">
      <alignment horizontal="center" vertical="center" wrapText="1"/>
    </xf>
    <xf numFmtId="0" fontId="24" fillId="15" borderId="56" xfId="0" applyFont="1" applyFill="1" applyBorder="1" applyAlignment="1">
      <alignment horizontal="left" vertical="center" wrapText="1"/>
    </xf>
    <xf numFmtId="0" fontId="24" fillId="15" borderId="57" xfId="0" applyFont="1" applyFill="1" applyBorder="1" applyAlignment="1">
      <alignment horizontal="left" vertical="center" wrapText="1"/>
    </xf>
    <xf numFmtId="0" fontId="24" fillId="15" borderId="60" xfId="0" applyFont="1" applyFill="1" applyBorder="1" applyAlignment="1">
      <alignment horizontal="left" vertical="center" wrapText="1"/>
    </xf>
    <xf numFmtId="0" fontId="24" fillId="15" borderId="29" xfId="0" applyFont="1" applyFill="1" applyBorder="1" applyAlignment="1">
      <alignment horizontal="left" vertical="center" wrapText="1"/>
    </xf>
    <xf numFmtId="0" fontId="24" fillId="15" borderId="63" xfId="0" applyFont="1" applyFill="1" applyBorder="1" applyAlignment="1">
      <alignment horizontal="left" vertical="center" wrapText="1"/>
    </xf>
    <xf numFmtId="0" fontId="24" fillId="15" borderId="64" xfId="0" applyFont="1" applyFill="1" applyBorder="1" applyAlignment="1">
      <alignment horizontal="left" vertical="center" wrapText="1"/>
    </xf>
    <xf numFmtId="0" fontId="24" fillId="15" borderId="67" xfId="0" applyFont="1" applyFill="1" applyBorder="1" applyAlignment="1">
      <alignment horizontal="left" vertical="center" wrapText="1"/>
    </xf>
    <xf numFmtId="0" fontId="24" fillId="15" borderId="68" xfId="0" applyFont="1" applyFill="1" applyBorder="1" applyAlignment="1">
      <alignment horizontal="left" vertical="center" wrapText="1"/>
    </xf>
    <xf numFmtId="0" fontId="28" fillId="11" borderId="49" xfId="0" applyFont="1" applyFill="1" applyBorder="1" applyAlignment="1">
      <alignment horizontal="center" vertical="center" wrapText="1"/>
    </xf>
    <xf numFmtId="0" fontId="28" fillId="11" borderId="50" xfId="0" applyFont="1" applyFill="1" applyBorder="1" applyAlignment="1">
      <alignment horizontal="center" vertical="center" wrapText="1"/>
    </xf>
    <xf numFmtId="0" fontId="28" fillId="11" borderId="51" xfId="0" applyFont="1" applyFill="1" applyBorder="1" applyAlignment="1">
      <alignment horizontal="center" vertical="center" wrapText="1"/>
    </xf>
    <xf numFmtId="2" fontId="24" fillId="0" borderId="66" xfId="0" applyNumberFormat="1" applyFont="1" applyBorder="1" applyAlignment="1">
      <alignment horizontal="center" vertical="center" wrapText="1"/>
    </xf>
    <xf numFmtId="2" fontId="24" fillId="0" borderId="70" xfId="0" applyNumberFormat="1" applyFont="1" applyBorder="1" applyAlignment="1">
      <alignment horizontal="center" vertical="center" wrapText="1"/>
    </xf>
    <xf numFmtId="0" fontId="33" fillId="0" borderId="29" xfId="0" applyFont="1" applyBorder="1" applyAlignment="1">
      <alignment horizontal="center" vertical="center"/>
    </xf>
    <xf numFmtId="0" fontId="33" fillId="0" borderId="68" xfId="0" applyFont="1" applyBorder="1" applyAlignment="1">
      <alignment horizontal="center" vertical="center"/>
    </xf>
    <xf numFmtId="0" fontId="33" fillId="0" borderId="62" xfId="0" applyFont="1" applyBorder="1" applyAlignment="1">
      <alignment horizontal="center" vertical="center"/>
    </xf>
    <xf numFmtId="0" fontId="33" fillId="0" borderId="71" xfId="0" applyFont="1" applyBorder="1" applyAlignment="1">
      <alignment horizontal="center" vertical="center"/>
    </xf>
    <xf numFmtId="0" fontId="30" fillId="0" borderId="72" xfId="0" applyFont="1" applyFill="1" applyBorder="1" applyAlignment="1">
      <alignment horizontal="center" vertical="center"/>
    </xf>
    <xf numFmtId="2" fontId="26" fillId="7" borderId="15" xfId="0" applyNumberFormat="1" applyFont="1" applyFill="1" applyBorder="1" applyAlignment="1">
      <alignment horizontal="center" vertical="center" wrapText="1"/>
    </xf>
    <xf numFmtId="2" fontId="26" fillId="7" borderId="20" xfId="0" applyNumberFormat="1" applyFont="1" applyFill="1" applyBorder="1" applyAlignment="1">
      <alignment horizontal="center" vertical="center" wrapText="1"/>
    </xf>
    <xf numFmtId="0" fontId="26" fillId="0" borderId="12" xfId="0" applyFont="1" applyBorder="1" applyAlignment="1">
      <alignment horizontal="left" vertical="center" wrapText="1"/>
    </xf>
    <xf numFmtId="0" fontId="26" fillId="0" borderId="17" xfId="0" applyFont="1" applyBorder="1" applyAlignment="1">
      <alignment horizontal="left" vertical="center" wrapText="1"/>
    </xf>
    <xf numFmtId="2" fontId="26" fillId="7" borderId="13" xfId="0" applyNumberFormat="1" applyFont="1" applyFill="1" applyBorder="1" applyAlignment="1">
      <alignment horizontal="center" vertical="center" wrapText="1"/>
    </xf>
    <xf numFmtId="2" fontId="26" fillId="7" borderId="18" xfId="0" applyNumberFormat="1" applyFont="1" applyFill="1" applyBorder="1" applyAlignment="1">
      <alignment horizontal="center" vertical="center" wrapText="1"/>
    </xf>
    <xf numFmtId="0" fontId="26" fillId="0" borderId="13" xfId="0" applyFont="1" applyBorder="1" applyAlignment="1">
      <alignment horizontal="left" vertical="center" wrapText="1"/>
    </xf>
    <xf numFmtId="0" fontId="26" fillId="0" borderId="18" xfId="0" applyFont="1" applyBorder="1" applyAlignment="1">
      <alignment horizontal="left" vertical="center" wrapText="1"/>
    </xf>
    <xf numFmtId="0" fontId="33" fillId="0" borderId="29" xfId="0" applyFont="1" applyBorder="1" applyAlignment="1">
      <alignment horizontal="right" vertical="center" wrapText="1"/>
    </xf>
    <xf numFmtId="0" fontId="33" fillId="0" borderId="68" xfId="0" applyFont="1" applyBorder="1" applyAlignment="1">
      <alignment horizontal="right" vertical="center" wrapText="1"/>
    </xf>
    <xf numFmtId="0" fontId="33" fillId="0" borderId="29" xfId="0" applyFont="1" applyBorder="1" applyAlignment="1">
      <alignment horizontal="center" vertical="center" wrapText="1"/>
    </xf>
    <xf numFmtId="0" fontId="33" fillId="0" borderId="68" xfId="0" applyFont="1" applyBorder="1" applyAlignment="1">
      <alignment horizontal="center" vertical="center" wrapText="1"/>
    </xf>
    <xf numFmtId="0" fontId="26" fillId="0" borderId="65" xfId="0" applyFont="1" applyBorder="1" applyAlignment="1">
      <alignment horizontal="center" vertical="center" wrapText="1"/>
    </xf>
    <xf numFmtId="0" fontId="26" fillId="0" borderId="69" xfId="0" applyFont="1" applyBorder="1" applyAlignment="1">
      <alignment horizontal="center" vertical="center" wrapText="1"/>
    </xf>
    <xf numFmtId="0" fontId="33" fillId="15" borderId="65" xfId="0" applyFont="1" applyFill="1" applyBorder="1" applyAlignment="1">
      <alignment horizontal="center" vertical="center" wrapText="1"/>
    </xf>
    <xf numFmtId="0" fontId="33" fillId="15" borderId="69" xfId="0" applyFont="1" applyFill="1" applyBorder="1" applyAlignment="1">
      <alignment horizontal="center" vertical="center" wrapText="1"/>
    </xf>
    <xf numFmtId="0" fontId="26" fillId="19" borderId="0" xfId="0" applyFont="1" applyFill="1" applyBorder="1" applyAlignment="1">
      <alignment horizontal="center" vertical="center" wrapText="1"/>
    </xf>
    <xf numFmtId="0" fontId="30" fillId="0" borderId="76" xfId="0" applyFont="1" applyBorder="1" applyAlignment="1">
      <alignment horizontal="center" vertical="center" wrapText="1"/>
    </xf>
    <xf numFmtId="2" fontId="26" fillId="17" borderId="13" xfId="0" applyNumberFormat="1" applyFont="1" applyFill="1" applyBorder="1" applyAlignment="1">
      <alignment horizontal="center" vertical="center" wrapText="1"/>
    </xf>
    <xf numFmtId="0" fontId="24" fillId="15" borderId="17" xfId="0" applyFont="1" applyFill="1" applyBorder="1" applyAlignment="1">
      <alignment horizontal="left" vertical="center" wrapText="1"/>
    </xf>
    <xf numFmtId="0" fontId="24" fillId="15" borderId="18" xfId="0" applyFont="1" applyFill="1" applyBorder="1" applyAlignment="1">
      <alignment horizontal="left" vertical="center" wrapText="1"/>
    </xf>
    <xf numFmtId="0" fontId="24" fillId="15" borderId="99" xfId="0" applyFont="1" applyFill="1" applyBorder="1" applyAlignment="1">
      <alignment horizontal="left" vertical="center" wrapText="1"/>
    </xf>
    <xf numFmtId="0" fontId="24" fillId="15" borderId="34" xfId="0" applyFont="1" applyFill="1" applyBorder="1" applyAlignment="1">
      <alignment horizontal="left" vertical="center" wrapText="1"/>
    </xf>
    <xf numFmtId="0" fontId="30" fillId="0" borderId="102" xfId="0" applyFont="1" applyFill="1" applyBorder="1" applyAlignment="1">
      <alignment horizontal="center" vertical="center"/>
    </xf>
    <xf numFmtId="0" fontId="30" fillId="0" borderId="103" xfId="0" applyFont="1" applyFill="1" applyBorder="1" applyAlignment="1">
      <alignment horizontal="center" vertical="center"/>
    </xf>
    <xf numFmtId="0" fontId="24" fillId="15" borderId="1" xfId="0" applyFont="1" applyFill="1" applyBorder="1" applyAlignment="1">
      <alignment horizontal="left" vertical="center" wrapText="1"/>
    </xf>
    <xf numFmtId="0" fontId="24" fillId="15" borderId="2" xfId="0" applyFont="1" applyFill="1" applyBorder="1" applyAlignment="1">
      <alignment horizontal="left" vertical="center" wrapText="1"/>
    </xf>
    <xf numFmtId="0" fontId="24" fillId="15" borderId="12" xfId="0" applyFont="1" applyFill="1" applyBorder="1" applyAlignment="1">
      <alignment horizontal="left" vertical="center" wrapText="1"/>
    </xf>
    <xf numFmtId="0" fontId="24" fillId="15" borderId="13" xfId="0" applyFont="1" applyFill="1" applyBorder="1" applyAlignment="1">
      <alignment horizontal="left" vertical="center" wrapText="1"/>
    </xf>
    <xf numFmtId="0" fontId="24" fillId="15" borderId="96" xfId="0" applyFont="1" applyFill="1" applyBorder="1" applyAlignment="1">
      <alignment horizontal="left" vertical="center" wrapText="1"/>
    </xf>
    <xf numFmtId="0" fontId="24" fillId="15" borderId="25" xfId="0" applyFont="1" applyFill="1" applyBorder="1" applyAlignment="1">
      <alignment horizontal="left" vertical="center" wrapText="1"/>
    </xf>
    <xf numFmtId="0" fontId="24" fillId="15" borderId="75" xfId="0" applyFont="1" applyFill="1" applyBorder="1" applyAlignment="1">
      <alignment horizontal="left" vertical="center" wrapText="1"/>
    </xf>
    <xf numFmtId="0" fontId="34" fillId="0" borderId="29" xfId="0" applyFont="1" applyBorder="1" applyAlignment="1">
      <alignment horizontal="center" vertical="center" wrapText="1"/>
    </xf>
    <xf numFmtId="0" fontId="26" fillId="0" borderId="78" xfId="0" applyFont="1" applyBorder="1" applyAlignment="1">
      <alignment horizontal="center" vertical="center" wrapText="1"/>
    </xf>
    <xf numFmtId="0" fontId="26" fillId="0" borderId="79" xfId="0" applyFont="1" applyBorder="1" applyAlignment="1">
      <alignment horizontal="center" vertical="center" wrapText="1"/>
    </xf>
    <xf numFmtId="0" fontId="26" fillId="0" borderId="14" xfId="0" applyFont="1" applyBorder="1" applyAlignment="1">
      <alignment horizontal="left" vertical="center" wrapText="1"/>
    </xf>
    <xf numFmtId="2" fontId="26" fillId="7" borderId="89" xfId="0" applyNumberFormat="1" applyFont="1" applyFill="1" applyBorder="1" applyAlignment="1">
      <alignment horizontal="center" vertical="center" wrapText="1"/>
    </xf>
    <xf numFmtId="0" fontId="24" fillId="15" borderId="98" xfId="0" applyFont="1" applyFill="1" applyBorder="1" applyAlignment="1">
      <alignment horizontal="left" vertical="center" wrapText="1"/>
    </xf>
    <xf numFmtId="0" fontId="33" fillId="15" borderId="25" xfId="0" applyFont="1" applyFill="1" applyBorder="1" applyAlignment="1">
      <alignment horizontal="center" vertical="center" wrapText="1"/>
    </xf>
    <xf numFmtId="0" fontId="30" fillId="0" borderId="80" xfId="0" applyFont="1" applyFill="1" applyBorder="1" applyAlignment="1">
      <alignment horizontal="center" vertical="center"/>
    </xf>
    <xf numFmtId="0" fontId="30" fillId="0" borderId="81" xfId="0" applyFont="1" applyFill="1" applyBorder="1" applyAlignment="1">
      <alignment horizontal="center" vertical="center"/>
    </xf>
    <xf numFmtId="0" fontId="30" fillId="0" borderId="82" xfId="0" applyFont="1" applyFill="1" applyBorder="1" applyAlignment="1">
      <alignment horizontal="center" vertical="center"/>
    </xf>
    <xf numFmtId="0" fontId="36" fillId="15" borderId="60" xfId="0" applyFont="1" applyFill="1" applyBorder="1" applyAlignment="1">
      <alignment horizontal="left" vertical="center" wrapText="1"/>
    </xf>
    <xf numFmtId="0" fontId="36" fillId="15" borderId="29" xfId="0" applyFont="1" applyFill="1" applyBorder="1" applyAlignment="1">
      <alignment horizontal="left" vertical="center" wrapText="1"/>
    </xf>
    <xf numFmtId="0" fontId="30" fillId="0" borderId="114" xfId="0" applyFont="1" applyFill="1" applyBorder="1" applyAlignment="1">
      <alignment horizontal="center" vertical="center"/>
    </xf>
    <xf numFmtId="0" fontId="30" fillId="0" borderId="115" xfId="0" applyFont="1" applyFill="1" applyBorder="1" applyAlignment="1">
      <alignment horizontal="center" vertical="center"/>
    </xf>
    <xf numFmtId="0" fontId="24" fillId="15" borderId="83" xfId="0" applyFont="1" applyFill="1" applyBorder="1" applyAlignment="1">
      <alignment horizontal="left" vertical="center" wrapText="1"/>
    </xf>
    <xf numFmtId="0" fontId="24" fillId="15" borderId="79" xfId="0" applyFont="1" applyFill="1" applyBorder="1" applyAlignment="1">
      <alignment horizontal="left" vertical="center" wrapText="1"/>
    </xf>
    <xf numFmtId="0" fontId="0" fillId="0" borderId="41" xfId="0" applyBorder="1" applyAlignment="1">
      <alignment horizontal="center" vertical="center" wrapText="1"/>
    </xf>
    <xf numFmtId="0" fontId="0" fillId="0" borderId="41" xfId="0" applyBorder="1" applyAlignment="1">
      <alignment horizontal="center" vertical="center"/>
    </xf>
    <xf numFmtId="0" fontId="0" fillId="0" borderId="113" xfId="0" applyBorder="1" applyAlignment="1">
      <alignment horizontal="center" vertical="center"/>
    </xf>
  </cellXfs>
  <cellStyles count="1">
    <cellStyle name="Normal" xfId="0" builtinId="0"/>
  </cellStyles>
  <dxfs count="0"/>
  <tableStyles count="0" defaultTableStyle="TableStyleMedium2" defaultPivotStyle="PivotStyleLight16"/>
  <colors>
    <mruColors>
      <color rgb="FF6DF6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48260</xdr:rowOff>
    </xdr:from>
    <xdr:to>
      <xdr:col>1</xdr:col>
      <xdr:colOff>215780</xdr:colOff>
      <xdr:row>2</xdr:row>
      <xdr:rowOff>559616</xdr:rowOff>
    </xdr:to>
    <xdr:pic>
      <xdr:nvPicPr>
        <xdr:cNvPr id="2" name="0 Imagen" descr="SEP-LOGO ACTUALIZADO.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2821" b="21421"/>
        <a:stretch/>
      </xdr:blipFill>
      <xdr:spPr bwMode="auto">
        <a:xfrm>
          <a:off x="0" y="1320800"/>
          <a:ext cx="2097920" cy="694237"/>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2046513</xdr:colOff>
      <xdr:row>1</xdr:row>
      <xdr:rowOff>105229</xdr:rowOff>
    </xdr:from>
    <xdr:to>
      <xdr:col>1</xdr:col>
      <xdr:colOff>2497546</xdr:colOff>
      <xdr:row>2</xdr:row>
      <xdr:rowOff>579120</xdr:rowOff>
    </xdr:to>
    <xdr:pic>
      <xdr:nvPicPr>
        <xdr:cNvPr id="3" name="Imagen 2" descr="LOGO ITESME"/>
        <xdr:cNvPicPr/>
      </xdr:nvPicPr>
      <xdr:blipFill>
        <a:blip xmlns:r="http://schemas.openxmlformats.org/officeDocument/2006/relationships" r:embed="rId2"/>
        <a:srcRect/>
        <a:stretch>
          <a:fillRect/>
        </a:stretch>
      </xdr:blipFill>
      <xdr:spPr bwMode="auto">
        <a:xfrm>
          <a:off x="3929742" y="279400"/>
          <a:ext cx="451033" cy="658949"/>
        </a:xfrm>
        <a:prstGeom prst="rect">
          <a:avLst/>
        </a:prstGeom>
        <a:noFill/>
        <a:ln w="9525">
          <a:noFill/>
          <a:miter lim="800000"/>
          <a:headEnd/>
          <a:tailEnd/>
        </a:ln>
      </xdr:spPr>
    </xdr:pic>
    <xdr:clientData/>
  </xdr:twoCellAnchor>
  <xdr:twoCellAnchor editAs="oneCell">
    <xdr:from>
      <xdr:col>1</xdr:col>
      <xdr:colOff>590461</xdr:colOff>
      <xdr:row>1</xdr:row>
      <xdr:rowOff>105319</xdr:rowOff>
    </xdr:from>
    <xdr:to>
      <xdr:col>1</xdr:col>
      <xdr:colOff>1730829</xdr:colOff>
      <xdr:row>2</xdr:row>
      <xdr:rowOff>435427</xdr:rowOff>
    </xdr:to>
    <xdr:pic>
      <xdr:nvPicPr>
        <xdr:cNvPr id="4" name="Imagen 3"/>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473690" y="279490"/>
          <a:ext cx="1140368" cy="515166"/>
        </a:xfrm>
        <a:prstGeom prst="rect">
          <a:avLst/>
        </a:prstGeom>
      </xdr:spPr>
    </xdr:pic>
    <xdr:clientData/>
  </xdr:twoCellAnchor>
  <xdr:twoCellAnchor>
    <xdr:from>
      <xdr:col>2</xdr:col>
      <xdr:colOff>0</xdr:colOff>
      <xdr:row>1</xdr:row>
      <xdr:rowOff>116931</xdr:rowOff>
    </xdr:from>
    <xdr:to>
      <xdr:col>2</xdr:col>
      <xdr:colOff>0</xdr:colOff>
      <xdr:row>2</xdr:row>
      <xdr:rowOff>571500</xdr:rowOff>
    </xdr:to>
    <xdr:grpSp>
      <xdr:nvGrpSpPr>
        <xdr:cNvPr id="5" name="Grupo 4"/>
        <xdr:cNvGrpSpPr>
          <a:grpSpLocks/>
        </xdr:cNvGrpSpPr>
      </xdr:nvGrpSpPr>
      <xdr:grpSpPr>
        <a:xfrm>
          <a:off x="4508500" y="294731"/>
          <a:ext cx="0" cy="632369"/>
          <a:chOff x="5840994" y="180110"/>
          <a:chExt cx="768985" cy="776720"/>
        </a:xfrm>
      </xdr:grpSpPr>
      <xdr:sp macro="" textlink="">
        <xdr:nvSpPr>
          <xdr:cNvPr id="6" name="Text Box 35"/>
          <xdr:cNvSpPr txBox="1">
            <a:spLocks noChangeArrowheads="1"/>
          </xdr:cNvSpPr>
        </xdr:nvSpPr>
        <xdr:spPr bwMode="auto">
          <a:xfrm>
            <a:off x="5840994" y="739024"/>
            <a:ext cx="768985" cy="217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s-ES" sz="350">
                <a:solidFill>
                  <a:srgbClr val="A6A6A6"/>
                </a:solidFill>
                <a:effectLst/>
                <a:latin typeface="Antique Olive"/>
                <a:ea typeface="Times New Roman" panose="02020603050405020304" pitchFamily="18" charset="0"/>
              </a:rPr>
              <a:t>GOBIERNO DEL ESTADO</a:t>
            </a:r>
            <a:endParaRPr lang="es-MX" sz="1200">
              <a:effectLst/>
              <a:latin typeface="Times New Roman" panose="02020603050405020304" pitchFamily="18" charset="0"/>
              <a:ea typeface="Times New Roman" panose="02020603050405020304" pitchFamily="18" charset="0"/>
            </a:endParaRPr>
          </a:p>
          <a:p>
            <a:pPr algn="ctr">
              <a:spcAft>
                <a:spcPts val="0"/>
              </a:spcAft>
            </a:pPr>
            <a:r>
              <a:rPr lang="es-ES" sz="350">
                <a:solidFill>
                  <a:srgbClr val="A6A6A6"/>
                </a:solidFill>
                <a:effectLst/>
                <a:latin typeface="Antique Olive"/>
                <a:ea typeface="Times New Roman" panose="02020603050405020304" pitchFamily="18" charset="0"/>
              </a:rPr>
              <a:t>DE BAJA CALIFORNIA SUR</a:t>
            </a:r>
            <a:endParaRPr lang="es-MX" sz="1200">
              <a:effectLst/>
              <a:latin typeface="Times New Roman" panose="02020603050405020304" pitchFamily="18" charset="0"/>
              <a:ea typeface="Times New Roman" panose="02020603050405020304" pitchFamily="18" charset="0"/>
            </a:endParaRPr>
          </a:p>
        </xdr:txBody>
      </xdr:sp>
      <xdr:pic>
        <xdr:nvPicPr>
          <xdr:cNvPr id="7" name="0 Imagen" descr="Escudo_BCS.jpg"/>
          <xdr:cNvPicPr>
            <a:picLocks/>
          </xdr:cNvPicPr>
        </xdr:nvPicPr>
        <xdr:blipFill>
          <a:blip xmlns:r="http://schemas.openxmlformats.org/officeDocument/2006/relationships" r:embed="rId4"/>
          <a:stretch>
            <a:fillRect/>
          </a:stretch>
        </xdr:blipFill>
        <xdr:spPr>
          <a:xfrm>
            <a:off x="6031751" y="180110"/>
            <a:ext cx="425475" cy="585355"/>
          </a:xfrm>
          <a:prstGeom prst="rect">
            <a:avLst/>
          </a:prstGeom>
        </xdr:spPr>
      </xdr:pic>
    </xdr:grpSp>
    <xdr:clientData/>
  </xdr:twoCellAnchor>
  <xdr:oneCellAnchor>
    <xdr:from>
      <xdr:col>13</xdr:col>
      <xdr:colOff>343536</xdr:colOff>
      <xdr:row>2</xdr:row>
      <xdr:rowOff>19956</xdr:rowOff>
    </xdr:from>
    <xdr:ext cx="3304430" cy="445507"/>
    <xdr:sp macro="" textlink="">
      <xdr:nvSpPr>
        <xdr:cNvPr id="8" name="Rectángulo 7"/>
        <xdr:cNvSpPr/>
      </xdr:nvSpPr>
      <xdr:spPr>
        <a:xfrm>
          <a:off x="4861107" y="379185"/>
          <a:ext cx="3304430" cy="445507"/>
        </a:xfrm>
        <a:prstGeom prst="rect">
          <a:avLst/>
        </a:prstGeom>
        <a:noFill/>
      </xdr:spPr>
      <xdr:txBody>
        <a:bodyPr wrap="none" lIns="91440" tIns="45720" rIns="91440" bIns="45720">
          <a:spAutoFit/>
        </a:bodyPr>
        <a:lstStyle/>
        <a:p>
          <a:pPr algn="r"/>
          <a:r>
            <a:rPr lang="es-ES" sz="1200" b="1" cap="none" spc="0">
              <a:ln w="0"/>
              <a:solidFill>
                <a:schemeClr val="bg1">
                  <a:lumMod val="50000"/>
                </a:schemeClr>
              </a:solidFill>
              <a:effectLst>
                <a:outerShdw blurRad="38100" dist="19050" dir="2700000" algn="tl" rotWithShape="0">
                  <a:schemeClr val="dk1">
                    <a:alpha val="40000"/>
                  </a:schemeClr>
                </a:outerShdw>
              </a:effectLst>
              <a:latin typeface="Arial Narrow" panose="020B0606020202030204" pitchFamily="34" charset="0"/>
            </a:rPr>
            <a:t>INSTITUTO</a:t>
          </a:r>
          <a:r>
            <a:rPr lang="es-ES" sz="1200" b="1" cap="none" spc="0" baseline="0">
              <a:ln w="0"/>
              <a:solidFill>
                <a:schemeClr val="bg1">
                  <a:lumMod val="50000"/>
                </a:schemeClr>
              </a:solidFill>
              <a:effectLst>
                <a:outerShdw blurRad="38100" dist="19050" dir="2700000" algn="tl" rotWithShape="0">
                  <a:schemeClr val="dk1">
                    <a:alpha val="40000"/>
                  </a:schemeClr>
                </a:outerShdw>
              </a:effectLst>
              <a:latin typeface="Arial Narrow" panose="020B0606020202030204" pitchFamily="34" charset="0"/>
            </a:rPr>
            <a:t> TECNOLÓGICO SUPERIOR DE MULEGÉ</a:t>
          </a:r>
        </a:p>
        <a:p>
          <a:pPr algn="r"/>
          <a:r>
            <a:rPr lang="es-ES" sz="1200" b="1" cap="none" spc="0" baseline="0">
              <a:ln w="0"/>
              <a:solidFill>
                <a:schemeClr val="bg1">
                  <a:lumMod val="50000"/>
                </a:schemeClr>
              </a:solidFill>
              <a:effectLst>
                <a:outerShdw blurRad="38100" dist="19050" dir="2700000" algn="tl" rotWithShape="0">
                  <a:schemeClr val="dk1">
                    <a:alpha val="40000"/>
                  </a:schemeClr>
                </a:outerShdw>
              </a:effectLst>
              <a:latin typeface="Arial Narrow" panose="020B0606020202030204" pitchFamily="34" charset="0"/>
            </a:rPr>
            <a:t>Subdirección de Planeación y Vinculación</a:t>
          </a:r>
          <a:endParaRPr lang="es-ES" sz="1200" b="1" cap="none" spc="0">
            <a:ln w="0"/>
            <a:solidFill>
              <a:schemeClr val="bg1">
                <a:lumMod val="50000"/>
              </a:schemeClr>
            </a:solidFill>
            <a:effectLst>
              <a:outerShdw blurRad="38100" dist="19050" dir="2700000" algn="tl" rotWithShape="0">
                <a:schemeClr val="dk1">
                  <a:alpha val="40000"/>
                </a:schemeClr>
              </a:outerShdw>
            </a:effectLst>
            <a:latin typeface="Arial Narrow" panose="020B0606020202030204" pitchFamily="34" charset="0"/>
          </a:endParaRPr>
        </a:p>
      </xdr:txBody>
    </xdr:sp>
    <xdr:clientData/>
  </xdr:oneCellAnchor>
  <xdr:twoCellAnchor>
    <xdr:from>
      <xdr:col>16</xdr:col>
      <xdr:colOff>139700</xdr:colOff>
      <xdr:row>2</xdr:row>
      <xdr:rowOff>584200</xdr:rowOff>
    </xdr:from>
    <xdr:to>
      <xdr:col>21</xdr:col>
      <xdr:colOff>88900</xdr:colOff>
      <xdr:row>2</xdr:row>
      <xdr:rowOff>1409700</xdr:rowOff>
    </xdr:to>
    <xdr:sp macro="" textlink="">
      <xdr:nvSpPr>
        <xdr:cNvPr id="9" name="Flecha abajo 8"/>
        <xdr:cNvSpPr/>
      </xdr:nvSpPr>
      <xdr:spPr>
        <a:xfrm>
          <a:off x="7391400" y="939800"/>
          <a:ext cx="863600" cy="825500"/>
        </a:xfrm>
        <a:prstGeom prst="downArrow">
          <a:avLst/>
        </a:prstGeom>
        <a:solidFill>
          <a:srgbClr val="0070C0"/>
        </a:solidFill>
        <a:ln>
          <a:noFill/>
        </a:ln>
        <a:effectLst>
          <a:outerShdw blurRad="225425" dist="50800" dir="5220000" algn="ctr">
            <a:srgbClr val="000000">
              <a:alpha val="33000"/>
            </a:srgbClr>
          </a:outerShdw>
        </a:effectLst>
        <a:scene3d>
          <a:camera prst="perspectiveFront" fov="3300000">
            <a:rot lat="486000" lon="19530000" rev="174000"/>
          </a:camera>
          <a:lightRig rig="harsh" dir="t">
            <a:rot lat="0" lon="0" rev="3000000"/>
          </a:lightRig>
        </a:scene3d>
        <a:sp3d extrusionH="254000" contourW="19050">
          <a:bevelT w="82550" h="44450" prst="angle"/>
          <a:bevelB w="82550" h="44450" prst="angle"/>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b%20Planeaci&#243;n/Documents/JUNTAS%20DIRECTIVAS%20ITESME/Juntas%20Directivas%202019/II%20SO-2019/concentrado%20II-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ID 2013-2018"/>
      <sheetName val="Indic instit"/>
      <sheetName val="Hoja1"/>
      <sheetName val="Aprovechamiento"/>
      <sheetName val="MatrNvoIngr"/>
      <sheetName val="seguim egre"/>
      <sheetName val="AtencDemanda"/>
      <sheetName val="PersDocente"/>
      <sheetName val="COMPLEMENT"/>
      <sheetName val="CONVENIOS"/>
      <sheetName val="SERVSOC Y RESID"/>
      <sheetName val="PERSONAL"/>
      <sheetName val="EGR-TITULADOS"/>
      <sheetName val="BECAS"/>
      <sheetName val="COSTOXALUM"/>
    </sheetNames>
    <sheetDataSet>
      <sheetData sheetId="0"/>
      <sheetData sheetId="1"/>
      <sheetData sheetId="2"/>
      <sheetData sheetId="3"/>
      <sheetData sheetId="4">
        <row r="14">
          <cell r="I14">
            <v>540</v>
          </cell>
          <cell r="O14">
            <v>806</v>
          </cell>
          <cell r="P14">
            <v>828</v>
          </cell>
        </row>
        <row r="38">
          <cell r="E38">
            <v>35.80683156654888</v>
          </cell>
        </row>
      </sheetData>
      <sheetData sheetId="5"/>
      <sheetData sheetId="6">
        <row r="26">
          <cell r="B26">
            <v>84.591194968553467</v>
          </cell>
        </row>
      </sheetData>
      <sheetData sheetId="7">
        <row r="8">
          <cell r="C8">
            <v>68</v>
          </cell>
        </row>
        <row r="44">
          <cell r="P44">
            <v>1</v>
          </cell>
        </row>
        <row r="46">
          <cell r="P46">
            <v>17</v>
          </cell>
        </row>
        <row r="49">
          <cell r="P49">
            <v>70</v>
          </cell>
        </row>
      </sheetData>
      <sheetData sheetId="8"/>
      <sheetData sheetId="9"/>
      <sheetData sheetId="10"/>
      <sheetData sheetId="11">
        <row r="17">
          <cell r="C17">
            <v>57</v>
          </cell>
        </row>
        <row r="24">
          <cell r="D24">
            <v>54</v>
          </cell>
        </row>
      </sheetData>
      <sheetData sheetId="12">
        <row r="13">
          <cell r="L13">
            <v>122</v>
          </cell>
        </row>
        <row r="19">
          <cell r="L19">
            <v>26.973684210526315</v>
          </cell>
        </row>
        <row r="24">
          <cell r="L24">
            <v>67.213114754098356</v>
          </cell>
        </row>
      </sheetData>
      <sheetData sheetId="13">
        <row r="14">
          <cell r="I14">
            <v>46.859903381642518</v>
          </cell>
        </row>
      </sheetData>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V36"/>
  <sheetViews>
    <sheetView showGridLines="0" tabSelected="1" view="pageBreakPreview" zoomScale="70" zoomScaleNormal="60" zoomScaleSheetLayoutView="70" workbookViewId="0">
      <selection activeCell="O8" sqref="O8"/>
    </sheetView>
  </sheetViews>
  <sheetFormatPr baseColWidth="10" defaultColWidth="10.6640625" defaultRowHeight="13.8"/>
  <cols>
    <col min="1" max="1" width="27.44140625" style="2" customWidth="1"/>
    <col min="2" max="2" width="38.33203125" style="2" customWidth="1"/>
    <col min="3" max="3" width="12.33203125" style="2" hidden="1" customWidth="1"/>
    <col min="4" max="4" width="9.6640625" style="2" hidden="1" customWidth="1"/>
    <col min="5" max="5" width="28.6640625" style="2" hidden="1" customWidth="1"/>
    <col min="6" max="6" width="9.88671875" style="2" hidden="1" customWidth="1"/>
    <col min="7" max="7" width="21.33203125" style="2" hidden="1" customWidth="1"/>
    <col min="8" max="8" width="11.88671875" style="2" hidden="1" customWidth="1"/>
    <col min="9" max="9" width="13.33203125" style="2" hidden="1" customWidth="1"/>
    <col min="10" max="10" width="21.33203125" style="2" hidden="1" customWidth="1"/>
    <col min="11" max="11" width="9.88671875" style="2" hidden="1" customWidth="1"/>
    <col min="12" max="12" width="21.33203125" style="2" hidden="1" customWidth="1"/>
    <col min="13" max="13" width="11.88671875" style="2" hidden="1" customWidth="1"/>
    <col min="14" max="17" width="13.33203125" style="2" customWidth="1"/>
    <col min="18" max="20" width="53" style="2" hidden="1" customWidth="1"/>
    <col min="21" max="21" width="36.109375" style="2" hidden="1" customWidth="1"/>
    <col min="22" max="22" width="44" style="2" customWidth="1"/>
    <col min="23" max="16384" width="10.6640625" style="2"/>
  </cols>
  <sheetData>
    <row r="2" spans="1:22" ht="14.7" customHeight="1">
      <c r="A2" s="347"/>
      <c r="B2" s="347"/>
      <c r="C2" s="347"/>
      <c r="D2" s="347"/>
      <c r="E2" s="347"/>
      <c r="F2" s="347"/>
      <c r="G2" s="347"/>
      <c r="H2" s="347"/>
      <c r="I2" s="347"/>
      <c r="J2" s="347"/>
      <c r="K2" s="347"/>
      <c r="L2" s="347"/>
      <c r="M2" s="347"/>
      <c r="N2" s="347"/>
      <c r="O2" s="347"/>
      <c r="P2" s="347"/>
      <c r="Q2" s="347"/>
    </row>
    <row r="3" spans="1:22" ht="120" customHeight="1" thickBot="1">
      <c r="A3" s="348"/>
      <c r="B3" s="348"/>
      <c r="C3" s="348"/>
      <c r="D3" s="348"/>
      <c r="E3" s="348"/>
      <c r="F3" s="348"/>
      <c r="G3" s="348"/>
      <c r="H3" s="348"/>
      <c r="I3" s="348"/>
      <c r="J3" s="348"/>
      <c r="K3" s="348"/>
      <c r="L3" s="348"/>
      <c r="M3" s="348"/>
      <c r="N3" s="348"/>
      <c r="O3" s="348"/>
      <c r="P3" s="348"/>
      <c r="Q3" s="348"/>
    </row>
    <row r="4" spans="1:22" ht="24.45" customHeight="1">
      <c r="A4" s="349" t="s">
        <v>0</v>
      </c>
      <c r="B4" s="351" t="s">
        <v>1</v>
      </c>
      <c r="C4" s="353" t="s">
        <v>2</v>
      </c>
      <c r="D4" s="355" t="s">
        <v>3</v>
      </c>
      <c r="E4" s="3" t="s">
        <v>4</v>
      </c>
      <c r="F4" s="357" t="s">
        <v>4</v>
      </c>
      <c r="G4" s="357"/>
      <c r="H4" s="358"/>
      <c r="I4" s="359" t="s">
        <v>5</v>
      </c>
      <c r="J4" s="3" t="s">
        <v>4</v>
      </c>
      <c r="K4" s="357" t="s">
        <v>4</v>
      </c>
      <c r="L4" s="357"/>
      <c r="M4" s="358"/>
      <c r="N4" s="359" t="s">
        <v>5</v>
      </c>
      <c r="O4" s="359" t="s">
        <v>6</v>
      </c>
      <c r="P4" s="359" t="s">
        <v>269</v>
      </c>
      <c r="Q4" s="359" t="s">
        <v>271</v>
      </c>
      <c r="R4" s="361" t="s">
        <v>7</v>
      </c>
      <c r="S4" s="363" t="s">
        <v>8</v>
      </c>
      <c r="T4" s="364" t="s">
        <v>9</v>
      </c>
    </row>
    <row r="5" spans="1:22" s="6" customFormat="1" ht="41.7" customHeight="1" thickBot="1">
      <c r="A5" s="350"/>
      <c r="B5" s="352"/>
      <c r="C5" s="354"/>
      <c r="D5" s="356"/>
      <c r="E5" s="4" t="s">
        <v>10</v>
      </c>
      <c r="F5" s="5" t="s">
        <v>11</v>
      </c>
      <c r="G5" s="4" t="s">
        <v>12</v>
      </c>
      <c r="H5" s="5" t="s">
        <v>11</v>
      </c>
      <c r="I5" s="360"/>
      <c r="J5" s="4" t="s">
        <v>10</v>
      </c>
      <c r="K5" s="5" t="s">
        <v>11</v>
      </c>
      <c r="L5" s="4" t="s">
        <v>12</v>
      </c>
      <c r="M5" s="5" t="s">
        <v>11</v>
      </c>
      <c r="N5" s="360"/>
      <c r="O5" s="360"/>
      <c r="P5" s="360"/>
      <c r="Q5" s="360"/>
      <c r="R5" s="362"/>
      <c r="S5" s="363"/>
      <c r="T5" s="364"/>
      <c r="V5" s="6" t="s">
        <v>83</v>
      </c>
    </row>
    <row r="6" spans="1:22" ht="59.4" customHeight="1">
      <c r="A6" s="365" t="s">
        <v>13</v>
      </c>
      <c r="B6" s="7" t="s">
        <v>14</v>
      </c>
      <c r="C6" s="8">
        <v>0</v>
      </c>
      <c r="D6" s="8">
        <v>0</v>
      </c>
      <c r="E6" s="9" t="s">
        <v>15</v>
      </c>
      <c r="F6" s="10">
        <v>232</v>
      </c>
      <c r="G6" s="9" t="s">
        <v>16</v>
      </c>
      <c r="H6" s="11">
        <v>828</v>
      </c>
      <c r="I6" s="12">
        <f>F6/H6*100</f>
        <v>28.019323671497588</v>
      </c>
      <c r="J6" s="9" t="s">
        <v>15</v>
      </c>
      <c r="K6" s="10">
        <v>232</v>
      </c>
      <c r="L6" s="9" t="s">
        <v>16</v>
      </c>
      <c r="M6" s="11">
        <v>828</v>
      </c>
      <c r="N6" s="280">
        <v>28</v>
      </c>
      <c r="O6" s="280">
        <f>I6</f>
        <v>28.019323671497588</v>
      </c>
      <c r="P6" s="280">
        <v>40.6</v>
      </c>
      <c r="Q6" s="280"/>
      <c r="R6" s="13"/>
      <c r="S6" s="14"/>
      <c r="T6" s="15"/>
      <c r="V6" s="105" t="s">
        <v>84</v>
      </c>
    </row>
    <row r="7" spans="1:22" ht="43.2" customHeight="1">
      <c r="A7" s="366"/>
      <c r="B7" s="16" t="s">
        <v>17</v>
      </c>
      <c r="C7" s="17">
        <v>81.8</v>
      </c>
      <c r="D7" s="17">
        <v>83.3</v>
      </c>
      <c r="E7" s="18" t="s">
        <v>18</v>
      </c>
      <c r="F7" s="19">
        <v>13</v>
      </c>
      <c r="G7" s="18" t="s">
        <v>19</v>
      </c>
      <c r="H7" s="20">
        <v>19</v>
      </c>
      <c r="I7" s="21">
        <f>(F7/H7)*100</f>
        <v>68.421052631578945</v>
      </c>
      <c r="J7" s="18" t="s">
        <v>18</v>
      </c>
      <c r="K7" s="19">
        <v>13</v>
      </c>
      <c r="L7" s="18" t="s">
        <v>19</v>
      </c>
      <c r="M7" s="20">
        <v>19</v>
      </c>
      <c r="N7" s="281">
        <v>68.400000000000006</v>
      </c>
      <c r="O7" s="281">
        <f>I7</f>
        <v>68.421052631578945</v>
      </c>
      <c r="P7" s="281">
        <v>73.3</v>
      </c>
      <c r="Q7" s="281">
        <v>73.3</v>
      </c>
      <c r="R7" s="22" t="s">
        <v>20</v>
      </c>
      <c r="S7" s="23" t="s">
        <v>21</v>
      </c>
      <c r="T7" s="24" t="s">
        <v>22</v>
      </c>
      <c r="U7" s="103" t="s">
        <v>23</v>
      </c>
      <c r="V7" s="259" t="s">
        <v>85</v>
      </c>
    </row>
    <row r="8" spans="1:22" ht="51.75" customHeight="1">
      <c r="A8" s="366"/>
      <c r="B8" s="16" t="s">
        <v>24</v>
      </c>
      <c r="C8" s="17">
        <v>33.299999999999997</v>
      </c>
      <c r="D8" s="17">
        <v>25</v>
      </c>
      <c r="E8" s="18" t="s">
        <v>25</v>
      </c>
      <c r="F8" s="20">
        <v>3</v>
      </c>
      <c r="G8" s="18" t="s">
        <v>26</v>
      </c>
      <c r="H8" s="20">
        <v>19</v>
      </c>
      <c r="I8" s="21">
        <f>(F8/H8)*100</f>
        <v>15.789473684210526</v>
      </c>
      <c r="J8" s="18" t="s">
        <v>25</v>
      </c>
      <c r="K8" s="20">
        <v>3</v>
      </c>
      <c r="L8" s="18" t="s">
        <v>26</v>
      </c>
      <c r="M8" s="20">
        <v>19</v>
      </c>
      <c r="N8" s="281">
        <v>15.8</v>
      </c>
      <c r="O8" s="281">
        <f>H8</f>
        <v>19</v>
      </c>
      <c r="P8" s="281">
        <v>27.3</v>
      </c>
      <c r="Q8" s="281">
        <v>27.3</v>
      </c>
      <c r="R8" s="25" t="s">
        <v>27</v>
      </c>
      <c r="S8" s="23" t="s">
        <v>28</v>
      </c>
      <c r="T8" s="24" t="s">
        <v>29</v>
      </c>
      <c r="V8" s="259" t="s">
        <v>85</v>
      </c>
    </row>
    <row r="9" spans="1:22" ht="36" customHeight="1" thickBot="1">
      <c r="A9" s="367"/>
      <c r="B9" s="26" t="s">
        <v>30</v>
      </c>
      <c r="C9" s="27">
        <v>45.12</v>
      </c>
      <c r="D9" s="27">
        <v>30.47</v>
      </c>
      <c r="E9" s="28" t="s">
        <v>31</v>
      </c>
      <c r="F9" s="29">
        <v>82</v>
      </c>
      <c r="G9" s="28" t="s">
        <v>32</v>
      </c>
      <c r="H9" s="30">
        <v>221</v>
      </c>
      <c r="I9" s="31">
        <f>(F9/H9)*100</f>
        <v>37.104072398190048</v>
      </c>
      <c r="J9" s="28" t="s">
        <v>31</v>
      </c>
      <c r="K9" s="29">
        <v>82</v>
      </c>
      <c r="L9" s="28" t="s">
        <v>32</v>
      </c>
      <c r="M9" s="30">
        <v>221</v>
      </c>
      <c r="N9" s="282">
        <v>37.1</v>
      </c>
      <c r="O9" s="282">
        <v>37.1</v>
      </c>
      <c r="P9" s="282">
        <v>37.1</v>
      </c>
      <c r="Q9" s="282">
        <v>37.1</v>
      </c>
      <c r="R9" s="32"/>
      <c r="S9" s="33"/>
      <c r="T9" s="34"/>
      <c r="U9" s="104"/>
      <c r="V9" s="259" t="s">
        <v>86</v>
      </c>
    </row>
    <row r="10" spans="1:22" ht="25.95" customHeight="1">
      <c r="A10" s="368" t="s">
        <v>33</v>
      </c>
      <c r="B10" s="35" t="s">
        <v>34</v>
      </c>
      <c r="C10" s="36">
        <v>806</v>
      </c>
      <c r="D10" s="36">
        <v>828</v>
      </c>
      <c r="E10" s="37" t="s">
        <v>35</v>
      </c>
      <c r="F10" s="369" t="s">
        <v>36</v>
      </c>
      <c r="G10" s="369"/>
      <c r="H10" s="369"/>
      <c r="I10" s="38">
        <v>828</v>
      </c>
      <c r="J10" s="37" t="s">
        <v>35</v>
      </c>
      <c r="K10" s="369" t="s">
        <v>36</v>
      </c>
      <c r="L10" s="369"/>
      <c r="M10" s="369"/>
      <c r="N10" s="283">
        <v>828</v>
      </c>
      <c r="O10" s="283">
        <f t="shared" ref="N10:O16" si="0">I10</f>
        <v>828</v>
      </c>
      <c r="P10" s="283">
        <v>711</v>
      </c>
      <c r="Q10" s="283"/>
      <c r="R10" s="39"/>
      <c r="S10" s="40"/>
      <c r="T10" s="41"/>
      <c r="V10" s="106" t="s">
        <v>84</v>
      </c>
    </row>
    <row r="11" spans="1:22" ht="24" customHeight="1">
      <c r="A11" s="366"/>
      <c r="B11" s="16" t="s">
        <v>37</v>
      </c>
      <c r="C11" s="42">
        <v>0</v>
      </c>
      <c r="D11" s="42">
        <v>0</v>
      </c>
      <c r="E11" s="37" t="s">
        <v>35</v>
      </c>
      <c r="F11" s="370" t="s">
        <v>36</v>
      </c>
      <c r="G11" s="370"/>
      <c r="H11" s="370"/>
      <c r="I11" s="43">
        <v>0</v>
      </c>
      <c r="J11" s="37" t="s">
        <v>35</v>
      </c>
      <c r="K11" s="370" t="s">
        <v>36</v>
      </c>
      <c r="L11" s="370"/>
      <c r="M11" s="370"/>
      <c r="N11" s="284">
        <v>0</v>
      </c>
      <c r="O11" s="284">
        <f t="shared" si="0"/>
        <v>0</v>
      </c>
      <c r="P11" s="284">
        <v>0</v>
      </c>
      <c r="Q11" s="284"/>
      <c r="R11" s="44"/>
      <c r="S11" s="45"/>
      <c r="T11" s="46"/>
      <c r="V11" s="106"/>
    </row>
    <row r="12" spans="1:22" ht="39" customHeight="1" thickBot="1">
      <c r="A12" s="366"/>
      <c r="B12" s="16" t="s">
        <v>38</v>
      </c>
      <c r="C12" s="42">
        <v>0</v>
      </c>
      <c r="D12" s="42">
        <v>0</v>
      </c>
      <c r="E12" s="37" t="s">
        <v>35</v>
      </c>
      <c r="F12" s="370" t="s">
        <v>36</v>
      </c>
      <c r="G12" s="370"/>
      <c r="H12" s="370"/>
      <c r="I12" s="43">
        <v>0</v>
      </c>
      <c r="J12" s="37" t="s">
        <v>35</v>
      </c>
      <c r="K12" s="370" t="s">
        <v>36</v>
      </c>
      <c r="L12" s="370"/>
      <c r="M12" s="370"/>
      <c r="N12" s="284">
        <v>0</v>
      </c>
      <c r="O12" s="284">
        <f t="shared" si="0"/>
        <v>0</v>
      </c>
      <c r="P12" s="284">
        <v>0</v>
      </c>
      <c r="Q12" s="284"/>
      <c r="R12" s="44"/>
      <c r="S12" s="45"/>
      <c r="T12" s="46"/>
      <c r="V12" s="106"/>
    </row>
    <row r="13" spans="1:22" ht="36" hidden="1" customHeight="1" thickBot="1">
      <c r="A13" s="367"/>
      <c r="B13" s="26" t="s">
        <v>39</v>
      </c>
      <c r="C13" s="47"/>
      <c r="D13" s="47"/>
      <c r="E13" s="48" t="s">
        <v>40</v>
      </c>
      <c r="F13" s="49">
        <v>828</v>
      </c>
      <c r="G13" s="48" t="s">
        <v>41</v>
      </c>
      <c r="H13" s="49"/>
      <c r="I13" s="50" t="e">
        <f>#REF!/G13*100</f>
        <v>#REF!</v>
      </c>
      <c r="J13" s="48" t="s">
        <v>40</v>
      </c>
      <c r="K13" s="49">
        <v>828</v>
      </c>
      <c r="L13" s="48" t="s">
        <v>41</v>
      </c>
      <c r="M13" s="49"/>
      <c r="N13" s="285">
        <f t="shared" si="0"/>
        <v>0</v>
      </c>
      <c r="O13" s="285" t="e">
        <f t="shared" si="0"/>
        <v>#REF!</v>
      </c>
      <c r="P13" s="285"/>
      <c r="Q13" s="285"/>
      <c r="R13" s="51"/>
      <c r="S13" s="52"/>
      <c r="T13" s="53"/>
      <c r="V13" s="106"/>
    </row>
    <row r="14" spans="1:22" ht="52.95" customHeight="1">
      <c r="A14" s="365" t="s">
        <v>42</v>
      </c>
      <c r="B14" s="7" t="s">
        <v>43</v>
      </c>
      <c r="C14" s="8">
        <v>30.4</v>
      </c>
      <c r="D14" s="8">
        <v>14.01</v>
      </c>
      <c r="E14" s="9" t="s">
        <v>44</v>
      </c>
      <c r="F14" s="54">
        <v>173</v>
      </c>
      <c r="G14" s="55" t="s">
        <v>45</v>
      </c>
      <c r="H14" s="54">
        <v>828</v>
      </c>
      <c r="I14" s="56">
        <f>(F14/H14)*100</f>
        <v>20.893719806763286</v>
      </c>
      <c r="J14" s="9" t="s">
        <v>44</v>
      </c>
      <c r="K14" s="54">
        <v>173</v>
      </c>
      <c r="L14" s="55" t="s">
        <v>45</v>
      </c>
      <c r="M14" s="54">
        <v>828</v>
      </c>
      <c r="N14" s="286">
        <v>20.89</v>
      </c>
      <c r="O14" s="286">
        <f t="shared" si="0"/>
        <v>20.893719806763286</v>
      </c>
      <c r="P14" s="286">
        <v>30.8</v>
      </c>
      <c r="Q14" s="286"/>
      <c r="R14" s="57"/>
      <c r="S14" s="58"/>
      <c r="T14" s="59"/>
      <c r="V14" s="106" t="s">
        <v>87</v>
      </c>
    </row>
    <row r="15" spans="1:22" ht="46.95" customHeight="1">
      <c r="A15" s="366"/>
      <c r="B15" s="16" t="s">
        <v>46</v>
      </c>
      <c r="C15" s="17">
        <v>47.4</v>
      </c>
      <c r="D15" s="17">
        <v>30.7</v>
      </c>
      <c r="E15" s="18" t="s">
        <v>47</v>
      </c>
      <c r="F15" s="20">
        <v>361</v>
      </c>
      <c r="G15" s="60" t="s">
        <v>45</v>
      </c>
      <c r="H15" s="20">
        <v>828</v>
      </c>
      <c r="I15" s="61">
        <f>(F15/H15)*100</f>
        <v>43.59903381642512</v>
      </c>
      <c r="J15" s="18" t="s">
        <v>47</v>
      </c>
      <c r="K15" s="20">
        <v>361</v>
      </c>
      <c r="L15" s="60" t="s">
        <v>45</v>
      </c>
      <c r="M15" s="20">
        <v>828</v>
      </c>
      <c r="N15" s="287">
        <v>43.6</v>
      </c>
      <c r="O15" s="287">
        <f t="shared" si="0"/>
        <v>43.59903381642512</v>
      </c>
      <c r="P15" s="287">
        <v>59.77</v>
      </c>
      <c r="Q15" s="287"/>
      <c r="R15" s="62"/>
      <c r="S15" s="63"/>
      <c r="T15" s="64"/>
      <c r="V15" s="106" t="s">
        <v>87</v>
      </c>
    </row>
    <row r="16" spans="1:22" ht="67.95" customHeight="1" thickBot="1">
      <c r="A16" s="371"/>
      <c r="B16" s="263" t="s">
        <v>48</v>
      </c>
      <c r="C16" s="82">
        <v>66</v>
      </c>
      <c r="D16" s="82">
        <v>73.5</v>
      </c>
      <c r="E16" s="264" t="s">
        <v>49</v>
      </c>
      <c r="F16" s="84">
        <v>562</v>
      </c>
      <c r="G16" s="85" t="s">
        <v>45</v>
      </c>
      <c r="H16" s="84">
        <v>828</v>
      </c>
      <c r="I16" s="265">
        <f>(F16/H16)*100</f>
        <v>67.874396135265698</v>
      </c>
      <c r="J16" s="264" t="s">
        <v>49</v>
      </c>
      <c r="K16" s="84">
        <v>562</v>
      </c>
      <c r="L16" s="85" t="s">
        <v>45</v>
      </c>
      <c r="M16" s="84">
        <v>828</v>
      </c>
      <c r="N16" s="288">
        <v>67.900000000000006</v>
      </c>
      <c r="O16" s="288">
        <f t="shared" si="0"/>
        <v>67.874396135265698</v>
      </c>
      <c r="P16" s="288"/>
      <c r="Q16" s="288"/>
      <c r="R16" s="65" t="s">
        <v>50</v>
      </c>
      <c r="S16" s="66" t="s">
        <v>51</v>
      </c>
      <c r="T16" s="67" t="s">
        <v>52</v>
      </c>
      <c r="V16" s="106" t="s">
        <v>88</v>
      </c>
    </row>
    <row r="17" spans="1:22" ht="78" customHeight="1">
      <c r="A17" s="372" t="s">
        <v>53</v>
      </c>
      <c r="B17" s="270" t="s">
        <v>54</v>
      </c>
      <c r="C17" s="271">
        <v>0</v>
      </c>
      <c r="D17" s="271">
        <v>0</v>
      </c>
      <c r="E17" s="272" t="s">
        <v>55</v>
      </c>
      <c r="F17" s="273" t="s">
        <v>56</v>
      </c>
      <c r="G17" s="274" t="s">
        <v>57</v>
      </c>
      <c r="H17" s="273" t="s">
        <v>56</v>
      </c>
      <c r="I17" s="275" t="s">
        <v>56</v>
      </c>
      <c r="J17" s="272" t="s">
        <v>55</v>
      </c>
      <c r="K17" s="273" t="s">
        <v>56</v>
      </c>
      <c r="L17" s="274" t="s">
        <v>57</v>
      </c>
      <c r="M17" s="273" t="s">
        <v>56</v>
      </c>
      <c r="N17" s="289" t="s">
        <v>56</v>
      </c>
      <c r="O17" s="289" t="s">
        <v>56</v>
      </c>
      <c r="P17" s="289" t="s">
        <v>56</v>
      </c>
      <c r="Q17" s="289" t="s">
        <v>56</v>
      </c>
      <c r="R17" s="68"/>
      <c r="S17" s="69"/>
      <c r="T17" s="70"/>
      <c r="V17" s="106"/>
    </row>
    <row r="18" spans="1:22" ht="56.4" customHeight="1">
      <c r="A18" s="373"/>
      <c r="B18" s="256" t="s">
        <v>58</v>
      </c>
      <c r="C18" s="42">
        <v>1</v>
      </c>
      <c r="D18" s="42">
        <v>1</v>
      </c>
      <c r="E18" s="71" t="s">
        <v>35</v>
      </c>
      <c r="F18" s="370" t="s">
        <v>36</v>
      </c>
      <c r="G18" s="370"/>
      <c r="H18" s="370"/>
      <c r="I18" s="43">
        <v>1</v>
      </c>
      <c r="J18" s="71" t="s">
        <v>35</v>
      </c>
      <c r="K18" s="370" t="s">
        <v>36</v>
      </c>
      <c r="L18" s="370"/>
      <c r="M18" s="370"/>
      <c r="N18" s="290">
        <v>1</v>
      </c>
      <c r="O18" s="290">
        <f>I18</f>
        <v>1</v>
      </c>
      <c r="P18" s="290">
        <v>1</v>
      </c>
      <c r="Q18" s="290">
        <v>1</v>
      </c>
      <c r="R18" s="72" t="s">
        <v>59</v>
      </c>
      <c r="S18" s="73" t="s">
        <v>60</v>
      </c>
      <c r="T18" s="74" t="s">
        <v>61</v>
      </c>
      <c r="V18" s="259" t="s">
        <v>85</v>
      </c>
    </row>
    <row r="19" spans="1:22" ht="54" customHeight="1">
      <c r="A19" s="373"/>
      <c r="B19" s="256" t="s">
        <v>62</v>
      </c>
      <c r="C19" s="42">
        <v>19</v>
      </c>
      <c r="D19" s="42">
        <v>29</v>
      </c>
      <c r="E19" s="75" t="s">
        <v>35</v>
      </c>
      <c r="F19" s="370" t="s">
        <v>36</v>
      </c>
      <c r="G19" s="370"/>
      <c r="H19" s="370"/>
      <c r="I19" s="43">
        <v>19</v>
      </c>
      <c r="J19" s="75" t="s">
        <v>35</v>
      </c>
      <c r="K19" s="370" t="s">
        <v>36</v>
      </c>
      <c r="L19" s="370"/>
      <c r="M19" s="375"/>
      <c r="N19" s="291">
        <v>19</v>
      </c>
      <c r="O19" s="291">
        <v>2</v>
      </c>
      <c r="P19" s="291">
        <v>1</v>
      </c>
      <c r="Q19" s="291"/>
      <c r="R19" s="72" t="s">
        <v>63</v>
      </c>
      <c r="S19" s="73" t="s">
        <v>64</v>
      </c>
      <c r="T19" s="74" t="s">
        <v>65</v>
      </c>
      <c r="V19" s="258" t="s">
        <v>89</v>
      </c>
    </row>
    <row r="20" spans="1:22" ht="67.95" customHeight="1" thickBot="1">
      <c r="A20" s="374"/>
      <c r="B20" s="276" t="s">
        <v>66</v>
      </c>
      <c r="C20" s="277">
        <v>45</v>
      </c>
      <c r="D20" s="277">
        <v>51</v>
      </c>
      <c r="E20" s="278" t="s">
        <v>35</v>
      </c>
      <c r="F20" s="376" t="s">
        <v>36</v>
      </c>
      <c r="G20" s="376"/>
      <c r="H20" s="376"/>
      <c r="I20" s="279">
        <v>45</v>
      </c>
      <c r="J20" s="278" t="s">
        <v>35</v>
      </c>
      <c r="K20" s="376" t="s">
        <v>36</v>
      </c>
      <c r="L20" s="376"/>
      <c r="M20" s="377"/>
      <c r="N20" s="292">
        <v>45</v>
      </c>
      <c r="O20" s="292">
        <v>8</v>
      </c>
      <c r="P20" s="292">
        <v>8</v>
      </c>
      <c r="Q20" s="292"/>
      <c r="R20" s="79" t="s">
        <v>67</v>
      </c>
      <c r="S20" s="80" t="s">
        <v>64</v>
      </c>
      <c r="T20" s="81" t="s">
        <v>68</v>
      </c>
      <c r="V20" s="258" t="s">
        <v>89</v>
      </c>
    </row>
    <row r="21" spans="1:22" ht="38.4" customHeight="1">
      <c r="A21" s="368" t="s">
        <v>69</v>
      </c>
      <c r="B21" s="35" t="s">
        <v>70</v>
      </c>
      <c r="C21" s="266">
        <v>6</v>
      </c>
      <c r="D21" s="267">
        <v>6</v>
      </c>
      <c r="E21" s="268" t="s">
        <v>35</v>
      </c>
      <c r="F21" s="383" t="s">
        <v>36</v>
      </c>
      <c r="G21" s="384"/>
      <c r="H21" s="385"/>
      <c r="I21" s="269">
        <v>0</v>
      </c>
      <c r="J21" s="268" t="s">
        <v>35</v>
      </c>
      <c r="K21" s="383" t="s">
        <v>36</v>
      </c>
      <c r="L21" s="384"/>
      <c r="M21" s="385"/>
      <c r="N21" s="293">
        <v>0</v>
      </c>
      <c r="O21" s="293">
        <v>0</v>
      </c>
      <c r="P21" s="293">
        <v>2</v>
      </c>
      <c r="Q21" s="293"/>
      <c r="R21" s="68"/>
      <c r="S21" s="69"/>
      <c r="T21" s="70"/>
      <c r="V21" s="106" t="s">
        <v>261</v>
      </c>
    </row>
    <row r="22" spans="1:22" ht="91.95" customHeight="1">
      <c r="A22" s="366"/>
      <c r="B22" s="16" t="s">
        <v>71</v>
      </c>
      <c r="C22" s="82">
        <v>55</v>
      </c>
      <c r="D22" s="82">
        <v>20.9</v>
      </c>
      <c r="E22" s="83" t="s">
        <v>72</v>
      </c>
      <c r="F22" s="84">
        <v>22</v>
      </c>
      <c r="G22" s="85" t="s">
        <v>73</v>
      </c>
      <c r="H22" s="84">
        <v>122</v>
      </c>
      <c r="I22" s="61">
        <f>(F22/H22)*100</f>
        <v>18.032786885245901</v>
      </c>
      <c r="J22" s="83" t="s">
        <v>72</v>
      </c>
      <c r="K22" s="84">
        <v>22</v>
      </c>
      <c r="L22" s="85" t="s">
        <v>73</v>
      </c>
      <c r="M22" s="84">
        <v>122</v>
      </c>
      <c r="N22" s="288">
        <v>18</v>
      </c>
      <c r="O22" s="288">
        <v>18</v>
      </c>
      <c r="P22" s="288">
        <v>45.9</v>
      </c>
      <c r="Q22" s="288"/>
      <c r="R22" s="62"/>
      <c r="S22" s="63"/>
      <c r="T22" s="64"/>
      <c r="V22" s="247" t="s">
        <v>262</v>
      </c>
    </row>
    <row r="23" spans="1:22" ht="48.75" customHeight="1">
      <c r="A23" s="366"/>
      <c r="B23" s="16" t="s">
        <v>74</v>
      </c>
      <c r="C23" s="42">
        <v>83</v>
      </c>
      <c r="D23" s="42">
        <v>90</v>
      </c>
      <c r="E23" s="71" t="s">
        <v>35</v>
      </c>
      <c r="F23" s="370" t="s">
        <v>36</v>
      </c>
      <c r="G23" s="370"/>
      <c r="H23" s="370"/>
      <c r="I23" s="43">
        <v>16</v>
      </c>
      <c r="J23" s="71" t="s">
        <v>35</v>
      </c>
      <c r="K23" s="370" t="s">
        <v>36</v>
      </c>
      <c r="L23" s="370"/>
      <c r="M23" s="370"/>
      <c r="N23" s="295">
        <v>19</v>
      </c>
      <c r="O23" s="295">
        <v>99</v>
      </c>
      <c r="P23" s="295">
        <v>70</v>
      </c>
      <c r="Q23" s="295"/>
      <c r="R23" s="44"/>
      <c r="S23" s="45"/>
      <c r="T23" s="46"/>
      <c r="V23" s="106" t="s">
        <v>90</v>
      </c>
    </row>
    <row r="24" spans="1:22" ht="60.6" customHeight="1">
      <c r="A24" s="366"/>
      <c r="B24" s="16" t="s">
        <v>75</v>
      </c>
      <c r="C24" s="42">
        <v>99</v>
      </c>
      <c r="D24" s="42">
        <v>112</v>
      </c>
      <c r="E24" s="86" t="s">
        <v>35</v>
      </c>
      <c r="F24" s="370" t="s">
        <v>36</v>
      </c>
      <c r="G24" s="370"/>
      <c r="H24" s="370"/>
      <c r="I24" s="43">
        <v>54</v>
      </c>
      <c r="J24" s="86" t="s">
        <v>35</v>
      </c>
      <c r="K24" s="370" t="s">
        <v>36</v>
      </c>
      <c r="L24" s="370"/>
      <c r="M24" s="370"/>
      <c r="N24" s="295">
        <v>54</v>
      </c>
      <c r="O24" s="295">
        <v>99</v>
      </c>
      <c r="P24" s="295">
        <v>89</v>
      </c>
      <c r="Q24" s="295"/>
      <c r="R24" s="87"/>
      <c r="S24" s="88"/>
      <c r="T24" s="89"/>
      <c r="V24" s="106" t="s">
        <v>90</v>
      </c>
    </row>
    <row r="25" spans="1:22" ht="40.950000000000003" customHeight="1">
      <c r="A25" s="366"/>
      <c r="B25" s="16" t="s">
        <v>76</v>
      </c>
      <c r="C25" s="42">
        <v>0</v>
      </c>
      <c r="D25" s="42">
        <v>0</v>
      </c>
      <c r="E25" s="71" t="s">
        <v>35</v>
      </c>
      <c r="F25" s="370" t="s">
        <v>36</v>
      </c>
      <c r="G25" s="370"/>
      <c r="H25" s="370"/>
      <c r="I25" s="43">
        <v>0</v>
      </c>
      <c r="J25" s="71" t="s">
        <v>35</v>
      </c>
      <c r="K25" s="370" t="s">
        <v>36</v>
      </c>
      <c r="L25" s="370"/>
      <c r="M25" s="370"/>
      <c r="N25" s="295">
        <v>0</v>
      </c>
      <c r="O25" s="295">
        <v>0</v>
      </c>
      <c r="P25" s="295">
        <v>0</v>
      </c>
      <c r="Q25" s="295"/>
      <c r="R25" s="87"/>
      <c r="S25" s="88"/>
      <c r="T25" s="89"/>
      <c r="V25" s="106"/>
    </row>
    <row r="26" spans="1:22" ht="47.25" customHeight="1" thickBot="1">
      <c r="A26" s="367"/>
      <c r="B26" s="26" t="s">
        <v>77</v>
      </c>
      <c r="C26" s="76">
        <v>5</v>
      </c>
      <c r="D26" s="76">
        <v>6</v>
      </c>
      <c r="E26" s="77" t="s">
        <v>35</v>
      </c>
      <c r="F26" s="378" t="s">
        <v>36</v>
      </c>
      <c r="G26" s="378"/>
      <c r="H26" s="378"/>
      <c r="I26" s="78">
        <v>12</v>
      </c>
      <c r="J26" s="77" t="s">
        <v>35</v>
      </c>
      <c r="K26" s="378" t="s">
        <v>36</v>
      </c>
      <c r="L26" s="378"/>
      <c r="M26" s="378"/>
      <c r="N26" s="295">
        <v>12</v>
      </c>
      <c r="O26" s="295">
        <f>I26</f>
        <v>12</v>
      </c>
      <c r="P26" s="295"/>
      <c r="Q26" s="295"/>
      <c r="R26" s="90"/>
      <c r="S26" s="91"/>
      <c r="T26" s="92"/>
      <c r="V26" s="106" t="s">
        <v>86</v>
      </c>
    </row>
    <row r="27" spans="1:22" ht="24.6" customHeight="1">
      <c r="A27" s="365" t="s">
        <v>78</v>
      </c>
      <c r="B27" s="379" t="s">
        <v>79</v>
      </c>
      <c r="C27" s="93" t="s">
        <v>80</v>
      </c>
      <c r="D27" s="93">
        <v>17</v>
      </c>
      <c r="E27" s="94" t="s">
        <v>35</v>
      </c>
      <c r="F27" s="381" t="s">
        <v>36</v>
      </c>
      <c r="G27" s="381"/>
      <c r="H27" s="381"/>
      <c r="I27" s="95">
        <v>0</v>
      </c>
      <c r="J27" s="94" t="s">
        <v>35</v>
      </c>
      <c r="K27" s="381" t="s">
        <v>36</v>
      </c>
      <c r="L27" s="381"/>
      <c r="M27" s="381"/>
      <c r="N27" s="295">
        <v>0</v>
      </c>
      <c r="O27" s="295">
        <v>9</v>
      </c>
      <c r="P27" s="295"/>
      <c r="Q27" s="295"/>
      <c r="R27" s="96"/>
      <c r="S27" s="97"/>
      <c r="T27" s="98"/>
      <c r="V27" s="106" t="s">
        <v>91</v>
      </c>
    </row>
    <row r="28" spans="1:22" ht="18" customHeight="1">
      <c r="A28" s="366"/>
      <c r="B28" s="380"/>
      <c r="C28" s="42" t="s">
        <v>81</v>
      </c>
      <c r="D28" s="42">
        <v>35</v>
      </c>
      <c r="E28" s="99" t="s">
        <v>35</v>
      </c>
      <c r="F28" s="370" t="s">
        <v>36</v>
      </c>
      <c r="G28" s="370"/>
      <c r="H28" s="370"/>
      <c r="I28" s="43">
        <v>0</v>
      </c>
      <c r="J28" s="99" t="s">
        <v>35</v>
      </c>
      <c r="K28" s="370" t="s">
        <v>36</v>
      </c>
      <c r="L28" s="370"/>
      <c r="M28" s="370"/>
      <c r="N28" s="295">
        <v>0</v>
      </c>
      <c r="O28" s="295">
        <v>8</v>
      </c>
      <c r="P28" s="295"/>
      <c r="Q28" s="295"/>
      <c r="R28" s="87"/>
      <c r="S28" s="88"/>
      <c r="T28" s="89"/>
      <c r="V28" s="106" t="s">
        <v>91</v>
      </c>
    </row>
    <row r="29" spans="1:22" ht="20.399999999999999" customHeight="1">
      <c r="A29" s="366"/>
      <c r="B29" s="380" t="s">
        <v>82</v>
      </c>
      <c r="C29" s="42">
        <v>1</v>
      </c>
      <c r="D29" s="42">
        <v>1</v>
      </c>
      <c r="E29" s="99" t="s">
        <v>35</v>
      </c>
      <c r="F29" s="370" t="s">
        <v>36</v>
      </c>
      <c r="G29" s="370"/>
      <c r="H29" s="370"/>
      <c r="I29" s="43">
        <v>1</v>
      </c>
      <c r="J29" s="99" t="s">
        <v>35</v>
      </c>
      <c r="K29" s="370" t="s">
        <v>36</v>
      </c>
      <c r="L29" s="370"/>
      <c r="M29" s="370"/>
      <c r="N29" s="295">
        <v>1</v>
      </c>
      <c r="O29" s="295">
        <f>I29</f>
        <v>1</v>
      </c>
      <c r="P29" s="295">
        <v>1</v>
      </c>
      <c r="Q29" s="295">
        <v>1</v>
      </c>
      <c r="R29" s="87"/>
      <c r="S29" s="88"/>
      <c r="T29" s="89"/>
      <c r="V29" s="106"/>
    </row>
    <row r="30" spans="1:22" ht="18.600000000000001">
      <c r="A30" s="366"/>
      <c r="B30" s="380"/>
      <c r="C30" s="42">
        <v>1</v>
      </c>
      <c r="D30" s="42">
        <v>1</v>
      </c>
      <c r="E30" s="99" t="s">
        <v>35</v>
      </c>
      <c r="F30" s="370" t="s">
        <v>36</v>
      </c>
      <c r="G30" s="370"/>
      <c r="H30" s="370"/>
      <c r="I30" s="43">
        <v>1</v>
      </c>
      <c r="J30" s="99" t="s">
        <v>35</v>
      </c>
      <c r="K30" s="370" t="s">
        <v>36</v>
      </c>
      <c r="L30" s="370"/>
      <c r="M30" s="370"/>
      <c r="N30" s="295">
        <v>1</v>
      </c>
      <c r="O30" s="295">
        <f t="shared" ref="O30:O31" si="1">I30</f>
        <v>1</v>
      </c>
      <c r="P30" s="295">
        <v>1</v>
      </c>
      <c r="Q30" s="295">
        <v>1</v>
      </c>
      <c r="R30" s="87"/>
      <c r="S30" s="88"/>
      <c r="T30" s="89"/>
      <c r="V30" s="106"/>
    </row>
    <row r="31" spans="1:22" ht="18.600000000000001">
      <c r="A31" s="366"/>
      <c r="B31" s="380"/>
      <c r="C31" s="42">
        <v>0</v>
      </c>
      <c r="D31" s="42">
        <v>1</v>
      </c>
      <c r="E31" s="100" t="s">
        <v>35</v>
      </c>
      <c r="F31" s="370" t="s">
        <v>36</v>
      </c>
      <c r="G31" s="370"/>
      <c r="H31" s="370"/>
      <c r="I31" s="43">
        <v>1</v>
      </c>
      <c r="J31" s="100" t="s">
        <v>35</v>
      </c>
      <c r="K31" s="370" t="s">
        <v>36</v>
      </c>
      <c r="L31" s="370"/>
      <c r="M31" s="370"/>
      <c r="N31" s="295">
        <v>1</v>
      </c>
      <c r="O31" s="295">
        <f t="shared" si="1"/>
        <v>1</v>
      </c>
      <c r="P31" s="295">
        <v>1</v>
      </c>
      <c r="Q31" s="295">
        <v>1</v>
      </c>
      <c r="R31" s="87"/>
      <c r="S31" s="88"/>
      <c r="T31" s="89"/>
      <c r="V31" s="106"/>
    </row>
    <row r="32" spans="1:22" ht="19.2" thickBot="1">
      <c r="A32" s="367"/>
      <c r="B32" s="382"/>
      <c r="C32" s="76">
        <v>1</v>
      </c>
      <c r="D32" s="76">
        <v>1</v>
      </c>
      <c r="E32" s="101" t="s">
        <v>35</v>
      </c>
      <c r="F32" s="378" t="s">
        <v>36</v>
      </c>
      <c r="G32" s="378"/>
      <c r="H32" s="378"/>
      <c r="I32" s="78">
        <v>1</v>
      </c>
      <c r="J32" s="101" t="s">
        <v>35</v>
      </c>
      <c r="K32" s="378" t="s">
        <v>36</v>
      </c>
      <c r="L32" s="378"/>
      <c r="M32" s="378"/>
      <c r="N32" s="294">
        <v>1</v>
      </c>
      <c r="O32" s="294">
        <f>I32</f>
        <v>1</v>
      </c>
      <c r="P32" s="294">
        <v>1</v>
      </c>
      <c r="Q32" s="294">
        <v>1</v>
      </c>
      <c r="R32" s="90"/>
      <c r="S32" s="91"/>
      <c r="T32" s="92"/>
      <c r="V32" s="106"/>
    </row>
    <row r="33" spans="1:13">
      <c r="C33" s="1"/>
      <c r="D33" s="1"/>
      <c r="E33" s="1"/>
      <c r="F33" s="1"/>
      <c r="G33" s="1"/>
      <c r="H33" s="1"/>
      <c r="J33" s="1"/>
      <c r="K33" s="1"/>
      <c r="L33" s="1"/>
      <c r="M33" s="1"/>
    </row>
    <row r="36" spans="1:13" ht="16.8">
      <c r="A36" s="102"/>
    </row>
  </sheetData>
  <mergeCells count="57">
    <mergeCell ref="F30:H30"/>
    <mergeCell ref="K30:M30"/>
    <mergeCell ref="F31:H31"/>
    <mergeCell ref="K31:M31"/>
    <mergeCell ref="K23:M23"/>
    <mergeCell ref="F24:H24"/>
    <mergeCell ref="K24:M24"/>
    <mergeCell ref="F25:H25"/>
    <mergeCell ref="K25:M25"/>
    <mergeCell ref="F26:H26"/>
    <mergeCell ref="F32:H32"/>
    <mergeCell ref="K32:M32"/>
    <mergeCell ref="K26:M26"/>
    <mergeCell ref="A27:A32"/>
    <mergeCell ref="B27:B28"/>
    <mergeCell ref="F27:H27"/>
    <mergeCell ref="K27:M27"/>
    <mergeCell ref="F28:H28"/>
    <mergeCell ref="K28:M28"/>
    <mergeCell ref="B29:B32"/>
    <mergeCell ref="F29:H29"/>
    <mergeCell ref="K29:M29"/>
    <mergeCell ref="A21:A26"/>
    <mergeCell ref="F21:H21"/>
    <mergeCell ref="K21:M21"/>
    <mergeCell ref="F23:H23"/>
    <mergeCell ref="A14:A16"/>
    <mergeCell ref="A17:A20"/>
    <mergeCell ref="F18:H18"/>
    <mergeCell ref="K18:M18"/>
    <mergeCell ref="F19:H19"/>
    <mergeCell ref="K19:M19"/>
    <mergeCell ref="F20:H20"/>
    <mergeCell ref="K20:M20"/>
    <mergeCell ref="R4:R5"/>
    <mergeCell ref="S4:S5"/>
    <mergeCell ref="T4:T5"/>
    <mergeCell ref="A6:A9"/>
    <mergeCell ref="A10:A13"/>
    <mergeCell ref="F10:H10"/>
    <mergeCell ref="K10:M10"/>
    <mergeCell ref="F11:H11"/>
    <mergeCell ref="K11:M11"/>
    <mergeCell ref="F12:H12"/>
    <mergeCell ref="N4:N5"/>
    <mergeCell ref="P4:P5"/>
    <mergeCell ref="K12:M12"/>
    <mergeCell ref="A2:Q3"/>
    <mergeCell ref="A4:A5"/>
    <mergeCell ref="B4:B5"/>
    <mergeCell ref="C4:C5"/>
    <mergeCell ref="D4:D5"/>
    <mergeCell ref="F4:H4"/>
    <mergeCell ref="I4:I5"/>
    <mergeCell ref="K4:M4"/>
    <mergeCell ref="O4:O5"/>
    <mergeCell ref="Q4:Q5"/>
  </mergeCells>
  <pageMargins left="0.7" right="0.7" top="0.75" bottom="0.75" header="0.3" footer="0.3"/>
  <pageSetup paperSize="5" scale="75" orientation="portrait" r:id="rId1"/>
  <rowBreaks count="1" manualBreakCount="1">
    <brk id="20" max="16"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0"/>
  <sheetViews>
    <sheetView view="pageBreakPreview" zoomScale="60" zoomScaleNormal="70" workbookViewId="0">
      <selection activeCell="Z11" sqref="Z11"/>
    </sheetView>
  </sheetViews>
  <sheetFormatPr baseColWidth="10" defaultColWidth="10.88671875" defaultRowHeight="13.8"/>
  <cols>
    <col min="1" max="1" width="16.6640625" style="107" customWidth="1"/>
    <col min="2" max="2" width="15.109375" style="107" customWidth="1"/>
    <col min="3" max="3" width="16.6640625" style="107" customWidth="1"/>
    <col min="4" max="4" width="51.33203125" style="107" hidden="1" customWidth="1"/>
    <col min="5" max="8" width="10.88671875" style="107" hidden="1" customWidth="1"/>
    <col min="9" max="9" width="15.33203125" style="107" hidden="1" customWidth="1"/>
    <col min="10" max="10" width="12.6640625" style="107" hidden="1" customWidth="1"/>
    <col min="11" max="11" width="15.109375" style="107" hidden="1" customWidth="1"/>
    <col min="12" max="12" width="11.88671875" style="107" hidden="1" customWidth="1"/>
    <col min="13" max="13" width="15.109375" style="107" hidden="1" customWidth="1"/>
    <col min="14" max="14" width="10.5546875" style="107" hidden="1" customWidth="1"/>
    <col min="15" max="15" width="12.6640625" style="107" hidden="1" customWidth="1"/>
    <col min="16" max="16" width="9.6640625" style="107" hidden="1" customWidth="1"/>
    <col min="17" max="18" width="10" style="107" hidden="1" customWidth="1"/>
    <col min="19" max="19" width="9.109375" style="107" hidden="1" customWidth="1"/>
    <col min="20" max="20" width="7.109375" style="107" hidden="1" customWidth="1"/>
    <col min="21" max="21" width="10.109375" style="107" hidden="1" customWidth="1"/>
    <col min="22" max="22" width="10" style="107" hidden="1" customWidth="1"/>
    <col min="23" max="23" width="21.77734375" style="107" customWidth="1"/>
    <col min="24" max="24" width="10.5546875" style="107" customWidth="1"/>
    <col min="25" max="25" width="18.6640625" style="107" customWidth="1"/>
    <col min="26" max="26" width="9.6640625" style="107" customWidth="1"/>
    <col min="27" max="27" width="10" style="107" customWidth="1"/>
    <col min="28" max="28" width="15.109375" style="107" hidden="1" customWidth="1"/>
    <col min="29" max="29" width="10.5546875" style="107" customWidth="1"/>
    <col min="30" max="30" width="18.6640625" style="107" hidden="1" customWidth="1"/>
    <col min="31" max="31" width="9.6640625" style="107" customWidth="1"/>
    <col min="32" max="32" width="10" style="107" customWidth="1"/>
    <col min="33" max="33" width="10.44140625" style="107" customWidth="1"/>
    <col min="34" max="34" width="12.5546875" style="107" customWidth="1"/>
    <col min="35" max="35" width="10.88671875" style="107"/>
    <col min="36" max="36" width="63.33203125" style="107" customWidth="1"/>
    <col min="37" max="37" width="7.88671875" style="107" customWidth="1"/>
    <col min="38" max="16384" width="10.88671875" style="107"/>
  </cols>
  <sheetData>
    <row r="1" spans="1:39" ht="19.8" customHeight="1" thickBot="1">
      <c r="B1" s="393" t="s">
        <v>92</v>
      </c>
      <c r="C1" s="394"/>
      <c r="D1" s="108"/>
      <c r="E1" s="397"/>
      <c r="F1" s="398"/>
      <c r="G1" s="398"/>
      <c r="H1" s="398"/>
      <c r="I1" s="398"/>
      <c r="J1" s="398"/>
      <c r="K1" s="398"/>
      <c r="L1" s="398"/>
      <c r="M1" s="398"/>
      <c r="N1" s="398"/>
      <c r="O1" s="398"/>
      <c r="P1" s="398"/>
      <c r="Q1" s="398"/>
      <c r="R1" s="109"/>
      <c r="S1" s="109"/>
      <c r="T1" s="109"/>
      <c r="U1" s="109"/>
      <c r="V1" s="109"/>
      <c r="W1" s="109"/>
      <c r="X1" s="109"/>
      <c r="Y1" s="109"/>
      <c r="Z1" s="109"/>
      <c r="AA1" s="109"/>
      <c r="AB1" s="262"/>
      <c r="AC1" s="262"/>
      <c r="AD1" s="262"/>
      <c r="AE1" s="262"/>
      <c r="AF1" s="262"/>
      <c r="AG1" s="399" t="s">
        <v>93</v>
      </c>
      <c r="AH1" s="399"/>
      <c r="AI1" s="110"/>
    </row>
    <row r="2" spans="1:39" ht="17.399999999999999" hidden="1" customHeight="1">
      <c r="B2" s="395"/>
      <c r="C2" s="396"/>
      <c r="D2" s="111" t="s">
        <v>4</v>
      </c>
      <c r="E2" s="400" t="s">
        <v>94</v>
      </c>
      <c r="F2" s="400" t="s">
        <v>95</v>
      </c>
      <c r="G2" s="400" t="s">
        <v>96</v>
      </c>
      <c r="H2" s="400" t="s">
        <v>97</v>
      </c>
      <c r="I2" s="400" t="s">
        <v>98</v>
      </c>
      <c r="J2" s="400" t="s">
        <v>99</v>
      </c>
      <c r="K2" s="402" t="s">
        <v>100</v>
      </c>
      <c r="L2" s="413"/>
      <c r="M2" s="414"/>
      <c r="N2" s="414"/>
      <c r="O2" s="414"/>
      <c r="P2" s="414"/>
      <c r="Q2" s="414"/>
      <c r="R2" s="414"/>
      <c r="S2" s="414"/>
      <c r="T2" s="414"/>
      <c r="U2" s="414"/>
      <c r="V2" s="415"/>
      <c r="W2" s="246"/>
      <c r="X2" s="246"/>
      <c r="Y2" s="246"/>
      <c r="Z2" s="246"/>
      <c r="AA2" s="246"/>
      <c r="AB2" s="246"/>
      <c r="AC2" s="246"/>
      <c r="AD2" s="246"/>
      <c r="AE2" s="246"/>
      <c r="AF2" s="246"/>
      <c r="AG2" s="386" t="s">
        <v>101</v>
      </c>
      <c r="AH2" s="386" t="s">
        <v>102</v>
      </c>
      <c r="AI2" s="110"/>
    </row>
    <row r="3" spans="1:39" ht="19.2" customHeight="1" thickBot="1">
      <c r="A3" s="107" t="s">
        <v>103</v>
      </c>
      <c r="B3" s="395"/>
      <c r="C3" s="396"/>
      <c r="D3" s="111"/>
      <c r="E3" s="401"/>
      <c r="F3" s="401"/>
      <c r="G3" s="401"/>
      <c r="H3" s="401"/>
      <c r="I3" s="401"/>
      <c r="J3" s="401"/>
      <c r="K3" s="403"/>
      <c r="L3" s="112" t="s">
        <v>104</v>
      </c>
      <c r="M3" s="389" t="s">
        <v>105</v>
      </c>
      <c r="N3" s="389"/>
      <c r="O3" s="389"/>
      <c r="P3" s="389"/>
      <c r="Q3" s="389"/>
      <c r="R3" s="389" t="s">
        <v>106</v>
      </c>
      <c r="S3" s="389"/>
      <c r="T3" s="389"/>
      <c r="U3" s="389"/>
      <c r="V3" s="389"/>
      <c r="W3" s="389" t="s">
        <v>319</v>
      </c>
      <c r="X3" s="389"/>
      <c r="Y3" s="389"/>
      <c r="Z3" s="389"/>
      <c r="AA3" s="389"/>
      <c r="AB3" s="404" t="s">
        <v>318</v>
      </c>
      <c r="AC3" s="404"/>
      <c r="AD3" s="404"/>
      <c r="AE3" s="404"/>
      <c r="AF3" s="404"/>
      <c r="AG3" s="387"/>
      <c r="AH3" s="388"/>
      <c r="AI3" s="110"/>
      <c r="AK3" s="113"/>
    </row>
    <row r="4" spans="1:39" ht="15" customHeight="1" thickBot="1">
      <c r="B4" s="390" t="s">
        <v>107</v>
      </c>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2"/>
      <c r="AI4" s="110"/>
    </row>
    <row r="5" spans="1:39" ht="33.6" hidden="1" customHeight="1" thickBot="1">
      <c r="B5" s="114"/>
      <c r="C5" s="115"/>
      <c r="D5" s="115"/>
      <c r="E5" s="115"/>
      <c r="F5" s="115"/>
      <c r="G5" s="115"/>
      <c r="H5" s="115"/>
      <c r="I5" s="115"/>
      <c r="J5" s="115"/>
      <c r="K5" s="115"/>
      <c r="L5" s="115"/>
      <c r="M5" s="116"/>
      <c r="N5" s="117" t="s">
        <v>10</v>
      </c>
      <c r="O5" s="116"/>
      <c r="P5" s="118" t="s">
        <v>12</v>
      </c>
      <c r="Q5" s="119"/>
      <c r="R5" s="116"/>
      <c r="S5" s="117" t="s">
        <v>10</v>
      </c>
      <c r="T5" s="116"/>
      <c r="U5" s="118" t="s">
        <v>12</v>
      </c>
      <c r="V5" s="119"/>
      <c r="W5" s="116"/>
      <c r="X5" s="117" t="s">
        <v>10</v>
      </c>
      <c r="Y5" s="116"/>
      <c r="Z5" s="118" t="s">
        <v>12</v>
      </c>
      <c r="AA5" s="119"/>
      <c r="AB5" s="116"/>
      <c r="AC5" s="117" t="s">
        <v>10</v>
      </c>
      <c r="AD5" s="116"/>
      <c r="AE5" s="118" t="s">
        <v>12</v>
      </c>
      <c r="AF5" s="119"/>
      <c r="AG5" s="115"/>
      <c r="AH5" s="115"/>
      <c r="AI5" s="110"/>
      <c r="AJ5" s="298" t="s">
        <v>270</v>
      </c>
    </row>
    <row r="6" spans="1:39" ht="63.6" customHeight="1">
      <c r="B6" s="405" t="s">
        <v>108</v>
      </c>
      <c r="C6" s="406"/>
      <c r="D6" s="120" t="s">
        <v>109</v>
      </c>
      <c r="E6" s="121">
        <v>100</v>
      </c>
      <c r="F6" s="121">
        <v>100</v>
      </c>
      <c r="G6" s="121">
        <v>100</v>
      </c>
      <c r="H6" s="121">
        <v>100</v>
      </c>
      <c r="I6" s="121">
        <v>100</v>
      </c>
      <c r="J6" s="122">
        <v>100</v>
      </c>
      <c r="K6" s="123">
        <v>88.6</v>
      </c>
      <c r="L6" s="124">
        <f>[1]AtencDemanda!B26</f>
        <v>84.591194968553467</v>
      </c>
      <c r="M6" s="125" t="s">
        <v>110</v>
      </c>
      <c r="N6" s="126">
        <v>304</v>
      </c>
      <c r="O6" s="127" t="s">
        <v>111</v>
      </c>
      <c r="P6" s="128">
        <v>318</v>
      </c>
      <c r="Q6" s="129">
        <f t="shared" ref="Q6:Q13" si="0">N6/P6*100</f>
        <v>95.59748427672956</v>
      </c>
      <c r="R6" s="125" t="s">
        <v>110</v>
      </c>
      <c r="S6" s="126">
        <v>304</v>
      </c>
      <c r="T6" s="127" t="s">
        <v>111</v>
      </c>
      <c r="U6" s="128">
        <v>318</v>
      </c>
      <c r="V6" s="129">
        <f t="shared" ref="V6:V13" si="1">S6/U6*100</f>
        <v>95.59748427672956</v>
      </c>
      <c r="W6" s="125" t="s">
        <v>110</v>
      </c>
      <c r="X6" s="126">
        <v>180</v>
      </c>
      <c r="Y6" s="127" t="s">
        <v>111</v>
      </c>
      <c r="Z6" s="128">
        <v>232</v>
      </c>
      <c r="AA6" s="129">
        <f t="shared" ref="AA6:AA13" si="2">X6/Z6*100</f>
        <v>77.58620689655173</v>
      </c>
      <c r="AB6" s="125" t="s">
        <v>110</v>
      </c>
      <c r="AC6" s="126">
        <v>180</v>
      </c>
      <c r="AD6" s="127" t="s">
        <v>111</v>
      </c>
      <c r="AE6" s="128">
        <v>232</v>
      </c>
      <c r="AF6" s="129">
        <f t="shared" ref="AF6:AF8" si="3">AC6/AE6*100</f>
        <v>77.58620689655173</v>
      </c>
      <c r="AG6" s="122">
        <v>91.17</v>
      </c>
      <c r="AH6" s="130">
        <v>82.22</v>
      </c>
      <c r="AI6" s="110" t="s">
        <v>248</v>
      </c>
    </row>
    <row r="7" spans="1:39" ht="56.4" customHeight="1">
      <c r="B7" s="407" t="s">
        <v>112</v>
      </c>
      <c r="C7" s="408"/>
      <c r="D7" s="131" t="s">
        <v>113</v>
      </c>
      <c r="E7" s="132">
        <v>11</v>
      </c>
      <c r="F7" s="132">
        <v>18</v>
      </c>
      <c r="G7" s="132">
        <v>11.2</v>
      </c>
      <c r="H7" s="132">
        <v>10.07</v>
      </c>
      <c r="I7" s="132">
        <v>22.39</v>
      </c>
      <c r="J7" s="133">
        <v>12.7</v>
      </c>
      <c r="K7" s="133">
        <v>4.96</v>
      </c>
      <c r="L7" s="134" t="s">
        <v>114</v>
      </c>
      <c r="M7" s="135" t="s">
        <v>115</v>
      </c>
      <c r="N7" s="136">
        <v>0</v>
      </c>
      <c r="O7" s="137" t="s">
        <v>116</v>
      </c>
      <c r="P7" s="138">
        <v>828</v>
      </c>
      <c r="Q7" s="139">
        <f t="shared" si="0"/>
        <v>0</v>
      </c>
      <c r="R7" s="135" t="s">
        <v>115</v>
      </c>
      <c r="S7" s="136">
        <v>0</v>
      </c>
      <c r="T7" s="137" t="s">
        <v>116</v>
      </c>
      <c r="U7" s="138">
        <v>828</v>
      </c>
      <c r="V7" s="139">
        <f t="shared" si="1"/>
        <v>0</v>
      </c>
      <c r="W7" s="135" t="s">
        <v>218</v>
      </c>
      <c r="X7" s="136">
        <v>0</v>
      </c>
      <c r="Y7" s="137" t="s">
        <v>116</v>
      </c>
      <c r="Z7" s="138">
        <v>711</v>
      </c>
      <c r="AA7" s="139">
        <f t="shared" si="2"/>
        <v>0</v>
      </c>
      <c r="AB7" s="135" t="s">
        <v>218</v>
      </c>
      <c r="AC7" s="136">
        <v>0</v>
      </c>
      <c r="AD7" s="137" t="s">
        <v>116</v>
      </c>
      <c r="AE7" s="138">
        <v>711</v>
      </c>
      <c r="AF7" s="139">
        <f t="shared" si="3"/>
        <v>0</v>
      </c>
      <c r="AG7" s="140">
        <v>10.91</v>
      </c>
      <c r="AH7" s="141">
        <v>7.04</v>
      </c>
      <c r="AI7" s="110" t="s">
        <v>248</v>
      </c>
    </row>
    <row r="8" spans="1:39" ht="67.2" customHeight="1">
      <c r="B8" s="407" t="s">
        <v>117</v>
      </c>
      <c r="C8" s="408"/>
      <c r="D8" s="131" t="s">
        <v>118</v>
      </c>
      <c r="E8" s="132">
        <v>10.56</v>
      </c>
      <c r="F8" s="132">
        <v>9.1199999999999992</v>
      </c>
      <c r="G8" s="132">
        <v>14</v>
      </c>
      <c r="H8" s="132">
        <v>14.04</v>
      </c>
      <c r="I8" s="132">
        <v>13.92</v>
      </c>
      <c r="J8" s="133">
        <v>9.82</v>
      </c>
      <c r="K8" s="142">
        <v>16.2</v>
      </c>
      <c r="L8" s="134">
        <v>15.03</v>
      </c>
      <c r="M8" s="143" t="s">
        <v>119</v>
      </c>
      <c r="N8" s="144">
        <f>86+20+175+56+67+64+49</f>
        <v>517</v>
      </c>
      <c r="O8" s="145" t="s">
        <v>120</v>
      </c>
      <c r="P8" s="146">
        <f>406+89+1011+239+522+611+306</f>
        <v>3184</v>
      </c>
      <c r="Q8" s="139">
        <f t="shared" si="0"/>
        <v>16.23743718592965</v>
      </c>
      <c r="R8" s="143" t="s">
        <v>119</v>
      </c>
      <c r="S8" s="147"/>
      <c r="T8" s="145" t="s">
        <v>120</v>
      </c>
      <c r="U8" s="148"/>
      <c r="V8" s="139" t="e">
        <f t="shared" si="1"/>
        <v>#DIV/0!</v>
      </c>
      <c r="W8" s="143" t="s">
        <v>119</v>
      </c>
      <c r="X8" s="257">
        <v>512</v>
      </c>
      <c r="Y8" s="145" t="s">
        <v>120</v>
      </c>
      <c r="Z8" s="146">
        <v>2289</v>
      </c>
      <c r="AA8" s="139">
        <f t="shared" si="2"/>
        <v>22.367846221057231</v>
      </c>
      <c r="AB8" s="143" t="s">
        <v>119</v>
      </c>
      <c r="AC8" s="260">
        <v>420</v>
      </c>
      <c r="AD8" s="145" t="s">
        <v>120</v>
      </c>
      <c r="AE8" s="146">
        <v>2289</v>
      </c>
      <c r="AF8" s="139">
        <f t="shared" si="3"/>
        <v>18.348623853211009</v>
      </c>
      <c r="AG8" s="140">
        <v>15.4</v>
      </c>
      <c r="AH8" s="141">
        <v>17.260000000000002</v>
      </c>
      <c r="AI8" s="248" t="s">
        <v>249</v>
      </c>
      <c r="AK8" s="320">
        <f>X8+AC8</f>
        <v>932</v>
      </c>
      <c r="AL8" s="320">
        <f>Z8</f>
        <v>2289</v>
      </c>
      <c r="AM8" s="107">
        <f>AK8/AL8*100</f>
        <v>40.716470074268244</v>
      </c>
    </row>
    <row r="9" spans="1:39" ht="49.95" customHeight="1">
      <c r="B9" s="407" t="s">
        <v>168</v>
      </c>
      <c r="C9" s="408"/>
      <c r="D9" s="131" t="s">
        <v>169</v>
      </c>
      <c r="E9" s="180">
        <v>8.16</v>
      </c>
      <c r="F9" s="180">
        <v>4.22</v>
      </c>
      <c r="G9" s="180">
        <v>12</v>
      </c>
      <c r="H9" s="180">
        <v>11.35</v>
      </c>
      <c r="I9" s="180">
        <v>32.51</v>
      </c>
      <c r="J9" s="180">
        <v>20.66</v>
      </c>
      <c r="K9" s="181">
        <v>30.47</v>
      </c>
      <c r="L9" s="182">
        <f>'[1]EGR-TITULADOS'!L19</f>
        <v>26.973684210526315</v>
      </c>
      <c r="M9" s="173" t="s">
        <v>170</v>
      </c>
      <c r="N9" s="144">
        <v>54</v>
      </c>
      <c r="O9" s="177" t="s">
        <v>171</v>
      </c>
      <c r="P9" s="175">
        <v>221</v>
      </c>
      <c r="Q9" s="183">
        <f>N9/P9*100</f>
        <v>24.434389140271492</v>
      </c>
      <c r="R9" s="173" t="s">
        <v>170</v>
      </c>
      <c r="S9" s="144">
        <v>54</v>
      </c>
      <c r="T9" s="177" t="s">
        <v>171</v>
      </c>
      <c r="U9" s="175">
        <v>221</v>
      </c>
      <c r="V9" s="183">
        <f>S9/U9*100</f>
        <v>24.434389140271492</v>
      </c>
      <c r="W9" s="173" t="s">
        <v>170</v>
      </c>
      <c r="X9" s="144">
        <v>44</v>
      </c>
      <c r="Y9" s="177" t="s">
        <v>171</v>
      </c>
      <c r="Z9" s="175">
        <v>221</v>
      </c>
      <c r="AA9" s="183">
        <f>X9/Z9*100</f>
        <v>19.909502262443439</v>
      </c>
      <c r="AB9" s="173" t="s">
        <v>170</v>
      </c>
      <c r="AC9" s="260">
        <v>44</v>
      </c>
      <c r="AD9" s="177" t="s">
        <v>171</v>
      </c>
      <c r="AE9" s="175">
        <v>221</v>
      </c>
      <c r="AF9" s="183">
        <f>AC9/AE9*100</f>
        <v>19.909502262443439</v>
      </c>
      <c r="AG9" s="184">
        <v>33.33</v>
      </c>
      <c r="AH9" s="185">
        <v>40.520000000000003</v>
      </c>
      <c r="AI9" s="107" t="s">
        <v>248</v>
      </c>
    </row>
    <row r="10" spans="1:39" ht="49.8" customHeight="1" thickBot="1">
      <c r="B10" s="411" t="s">
        <v>172</v>
      </c>
      <c r="C10" s="412"/>
      <c r="D10" s="186" t="s">
        <v>173</v>
      </c>
      <c r="E10" s="187">
        <v>48.97</v>
      </c>
      <c r="F10" s="187">
        <v>30.76</v>
      </c>
      <c r="G10" s="187">
        <v>57.7</v>
      </c>
      <c r="H10" s="187">
        <v>55.26</v>
      </c>
      <c r="I10" s="187">
        <v>43.39</v>
      </c>
      <c r="J10" s="187">
        <v>72.84</v>
      </c>
      <c r="K10" s="188">
        <v>84.44</v>
      </c>
      <c r="L10" s="189">
        <f>'[1]EGR-TITULADOS'!L24</f>
        <v>67.213114754098356</v>
      </c>
      <c r="M10" s="190" t="s">
        <v>174</v>
      </c>
      <c r="N10" s="191">
        <f>11+2+9+8+16+13+23</f>
        <v>82</v>
      </c>
      <c r="O10" s="192" t="s">
        <v>167</v>
      </c>
      <c r="P10" s="193">
        <v>122</v>
      </c>
      <c r="Q10" s="194">
        <f>N10/P10*100</f>
        <v>67.213114754098356</v>
      </c>
      <c r="R10" s="190" t="s">
        <v>174</v>
      </c>
      <c r="S10" s="191">
        <f>11+2+9+8+16+13+23</f>
        <v>82</v>
      </c>
      <c r="T10" s="192" t="s">
        <v>167</v>
      </c>
      <c r="U10" s="193">
        <v>122</v>
      </c>
      <c r="V10" s="194">
        <f>S10/U10*100</f>
        <v>67.213114754098356</v>
      </c>
      <c r="W10" s="190" t="s">
        <v>233</v>
      </c>
      <c r="X10" s="191">
        <v>98</v>
      </c>
      <c r="Y10" s="192" t="s">
        <v>234</v>
      </c>
      <c r="Z10" s="193">
        <v>129</v>
      </c>
      <c r="AA10" s="194">
        <f>X10/Z10*100</f>
        <v>75.968992248062023</v>
      </c>
      <c r="AB10" s="190" t="s">
        <v>233</v>
      </c>
      <c r="AC10" s="191">
        <v>98</v>
      </c>
      <c r="AD10" s="192" t="s">
        <v>234</v>
      </c>
      <c r="AE10" s="193">
        <v>129</v>
      </c>
      <c r="AF10" s="194">
        <f>AC10/AE10*100</f>
        <v>75.968992248062023</v>
      </c>
      <c r="AG10" s="195">
        <v>85.65</v>
      </c>
      <c r="AH10" s="196">
        <v>67.55</v>
      </c>
      <c r="AI10" s="107" t="s">
        <v>257</v>
      </c>
    </row>
    <row r="11" spans="1:39" ht="40.950000000000003" customHeight="1">
      <c r="B11" s="409" t="s">
        <v>121</v>
      </c>
      <c r="C11" s="410"/>
      <c r="D11" s="131" t="s">
        <v>122</v>
      </c>
      <c r="E11" s="132"/>
      <c r="F11" s="132"/>
      <c r="G11" s="132"/>
      <c r="H11" s="132"/>
      <c r="I11" s="132"/>
      <c r="J11" s="133"/>
      <c r="K11" s="142">
        <v>100</v>
      </c>
      <c r="L11" s="149">
        <v>97.39</v>
      </c>
      <c r="M11" s="143" t="s">
        <v>123</v>
      </c>
      <c r="N11" s="144">
        <v>100</v>
      </c>
      <c r="O11" s="145" t="s">
        <v>124</v>
      </c>
      <c r="P11" s="146">
        <v>102</v>
      </c>
      <c r="Q11" s="139">
        <f t="shared" si="0"/>
        <v>98.039215686274503</v>
      </c>
      <c r="R11" s="143" t="s">
        <v>123</v>
      </c>
      <c r="S11" s="144">
        <v>100</v>
      </c>
      <c r="T11" s="145" t="s">
        <v>124</v>
      </c>
      <c r="U11" s="146">
        <v>102</v>
      </c>
      <c r="V11" s="139">
        <f t="shared" si="1"/>
        <v>98.039215686274503</v>
      </c>
      <c r="W11" s="143" t="s">
        <v>123</v>
      </c>
      <c r="X11" s="144">
        <v>89</v>
      </c>
      <c r="Y11" s="145" t="s">
        <v>124</v>
      </c>
      <c r="Z11" s="146">
        <v>97</v>
      </c>
      <c r="AA11" s="139">
        <f t="shared" si="2"/>
        <v>91.75257731958763</v>
      </c>
      <c r="AB11" s="143" t="s">
        <v>123</v>
      </c>
      <c r="AC11" s="260">
        <v>89</v>
      </c>
      <c r="AD11" s="145" t="s">
        <v>124</v>
      </c>
      <c r="AE11" s="146">
        <v>97</v>
      </c>
      <c r="AF11" s="139">
        <f t="shared" ref="AF11:AF13" si="4">AC11/AE11*100</f>
        <v>91.75257731958763</v>
      </c>
      <c r="AG11" s="140">
        <v>99.42</v>
      </c>
      <c r="AH11" s="141">
        <v>83.6</v>
      </c>
      <c r="AI11" s="248" t="s">
        <v>250</v>
      </c>
    </row>
    <row r="12" spans="1:39" ht="41.4" customHeight="1">
      <c r="B12" s="407" t="s">
        <v>125</v>
      </c>
      <c r="C12" s="408"/>
      <c r="D12" s="131" t="s">
        <v>126</v>
      </c>
      <c r="E12" s="132">
        <v>65.41</v>
      </c>
      <c r="F12" s="132">
        <v>53.64</v>
      </c>
      <c r="G12" s="132">
        <v>81.3</v>
      </c>
      <c r="H12" s="132">
        <v>61.05</v>
      </c>
      <c r="I12" s="132">
        <v>31.14</v>
      </c>
      <c r="J12" s="133">
        <v>26.44</v>
      </c>
      <c r="K12" s="142">
        <v>40.69</v>
      </c>
      <c r="L12" s="149">
        <f>[1]BECAS!I14</f>
        <v>46.859903381642518</v>
      </c>
      <c r="M12" s="143" t="s">
        <v>127</v>
      </c>
      <c r="N12" s="144">
        <v>296</v>
      </c>
      <c r="O12" s="145" t="s">
        <v>116</v>
      </c>
      <c r="P12" s="146">
        <v>828</v>
      </c>
      <c r="Q12" s="139">
        <f t="shared" si="0"/>
        <v>35.748792270531396</v>
      </c>
      <c r="R12" s="143" t="s">
        <v>127</v>
      </c>
      <c r="S12" s="144">
        <v>296</v>
      </c>
      <c r="T12" s="145" t="s">
        <v>116</v>
      </c>
      <c r="U12" s="146">
        <v>828</v>
      </c>
      <c r="V12" s="139">
        <f t="shared" si="1"/>
        <v>35.748792270531396</v>
      </c>
      <c r="W12" s="143" t="s">
        <v>219</v>
      </c>
      <c r="X12" s="257">
        <v>303</v>
      </c>
      <c r="Y12" s="145" t="s">
        <v>116</v>
      </c>
      <c r="Z12" s="146">
        <v>711</v>
      </c>
      <c r="AA12" s="139">
        <f t="shared" si="2"/>
        <v>42.616033755274266</v>
      </c>
      <c r="AB12" s="143" t="s">
        <v>219</v>
      </c>
      <c r="AC12" s="260"/>
      <c r="AD12" s="145" t="s">
        <v>116</v>
      </c>
      <c r="AE12" s="146">
        <v>711</v>
      </c>
      <c r="AF12" s="139">
        <f t="shared" si="4"/>
        <v>0</v>
      </c>
      <c r="AG12" s="140">
        <v>46.93</v>
      </c>
      <c r="AH12" s="141">
        <v>48.77</v>
      </c>
      <c r="AI12" s="110" t="s">
        <v>251</v>
      </c>
    </row>
    <row r="13" spans="1:39" ht="39.6" customHeight="1">
      <c r="B13" s="407" t="s">
        <v>128</v>
      </c>
      <c r="C13" s="408"/>
      <c r="D13" s="437" t="s">
        <v>129</v>
      </c>
      <c r="E13" s="431">
        <v>3.38</v>
      </c>
      <c r="F13" s="431">
        <v>4.05</v>
      </c>
      <c r="G13" s="431">
        <v>1</v>
      </c>
      <c r="H13" s="431">
        <v>7.58</v>
      </c>
      <c r="I13" s="431">
        <v>2.29</v>
      </c>
      <c r="J13" s="431">
        <v>0.4</v>
      </c>
      <c r="K13" s="433">
        <v>0.5</v>
      </c>
      <c r="L13" s="435" t="s">
        <v>114</v>
      </c>
      <c r="M13" s="425" t="s">
        <v>130</v>
      </c>
      <c r="N13" s="427">
        <v>3</v>
      </c>
      <c r="O13" s="429" t="s">
        <v>116</v>
      </c>
      <c r="P13" s="423">
        <v>828</v>
      </c>
      <c r="Q13" s="416">
        <f t="shared" si="0"/>
        <v>0.36231884057971014</v>
      </c>
      <c r="R13" s="425" t="s">
        <v>130</v>
      </c>
      <c r="S13" s="427">
        <v>3</v>
      </c>
      <c r="T13" s="429" t="s">
        <v>116</v>
      </c>
      <c r="U13" s="423">
        <v>828</v>
      </c>
      <c r="V13" s="416">
        <f t="shared" si="1"/>
        <v>0.36231884057971014</v>
      </c>
      <c r="W13" s="425" t="s">
        <v>220</v>
      </c>
      <c r="X13" s="427">
        <v>1</v>
      </c>
      <c r="Y13" s="429" t="s">
        <v>116</v>
      </c>
      <c r="Z13" s="423">
        <v>711</v>
      </c>
      <c r="AA13" s="416">
        <f t="shared" si="2"/>
        <v>0.14064697609001406</v>
      </c>
      <c r="AB13" s="425" t="s">
        <v>220</v>
      </c>
      <c r="AC13" s="427">
        <v>1</v>
      </c>
      <c r="AD13" s="429" t="s">
        <v>116</v>
      </c>
      <c r="AE13" s="423">
        <v>711</v>
      </c>
      <c r="AF13" s="416">
        <f t="shared" si="4"/>
        <v>0.14064697609001406</v>
      </c>
      <c r="AG13" s="418">
        <v>3.93</v>
      </c>
      <c r="AH13" s="420">
        <v>4.53</v>
      </c>
      <c r="AI13" s="110" t="s">
        <v>248</v>
      </c>
    </row>
    <row r="14" spans="1:39" ht="9.6" customHeight="1" thickBot="1">
      <c r="B14" s="411"/>
      <c r="C14" s="412"/>
      <c r="D14" s="438"/>
      <c r="E14" s="432"/>
      <c r="F14" s="432"/>
      <c r="G14" s="432"/>
      <c r="H14" s="432"/>
      <c r="I14" s="432"/>
      <c r="J14" s="432"/>
      <c r="K14" s="434"/>
      <c r="L14" s="436"/>
      <c r="M14" s="426"/>
      <c r="N14" s="428"/>
      <c r="O14" s="430"/>
      <c r="P14" s="424"/>
      <c r="Q14" s="417"/>
      <c r="R14" s="426"/>
      <c r="S14" s="428"/>
      <c r="T14" s="430"/>
      <c r="U14" s="424"/>
      <c r="V14" s="417"/>
      <c r="W14" s="426"/>
      <c r="X14" s="428"/>
      <c r="Y14" s="430"/>
      <c r="Z14" s="424"/>
      <c r="AA14" s="417"/>
      <c r="AB14" s="426"/>
      <c r="AC14" s="428"/>
      <c r="AD14" s="430"/>
      <c r="AE14" s="424"/>
      <c r="AF14" s="417"/>
      <c r="AG14" s="419"/>
      <c r="AH14" s="421"/>
      <c r="AI14" s="110"/>
    </row>
    <row r="15" spans="1:39" ht="14.4" thickBot="1">
      <c r="B15" s="422" t="s">
        <v>131</v>
      </c>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110"/>
    </row>
    <row r="16" spans="1:39" ht="82.8">
      <c r="B16" s="405" t="s">
        <v>132</v>
      </c>
      <c r="C16" s="406"/>
      <c r="D16" s="120" t="s">
        <v>133</v>
      </c>
      <c r="E16" s="122">
        <v>10.85</v>
      </c>
      <c r="F16" s="122">
        <v>10.45</v>
      </c>
      <c r="G16" s="122">
        <v>11.3</v>
      </c>
      <c r="H16" s="122">
        <v>10</v>
      </c>
      <c r="I16" s="122">
        <v>10.9</v>
      </c>
      <c r="J16" s="122">
        <v>10.06</v>
      </c>
      <c r="K16" s="327">
        <f>[1]MatrNvoIngr!O14/[1]PersDocente!C8</f>
        <v>11.852941176470589</v>
      </c>
      <c r="L16" s="328">
        <f>[1]MatrNvoIngr!P14/[1]PersDocente!P49</f>
        <v>11.828571428571429</v>
      </c>
      <c r="M16" s="329" t="s">
        <v>134</v>
      </c>
      <c r="N16" s="330">
        <v>828</v>
      </c>
      <c r="O16" s="329" t="s">
        <v>135</v>
      </c>
      <c r="P16" s="331">
        <v>60</v>
      </c>
      <c r="Q16" s="332">
        <f>N16/P16</f>
        <v>13.8</v>
      </c>
      <c r="R16" s="329" t="s">
        <v>134</v>
      </c>
      <c r="S16" s="330">
        <v>828</v>
      </c>
      <c r="T16" s="329" t="s">
        <v>135</v>
      </c>
      <c r="U16" s="331">
        <v>60</v>
      </c>
      <c r="V16" s="332">
        <f>S16/U16</f>
        <v>13.8</v>
      </c>
      <c r="W16" s="329" t="s">
        <v>221</v>
      </c>
      <c r="X16" s="330">
        <v>711</v>
      </c>
      <c r="Y16" s="329" t="s">
        <v>222</v>
      </c>
      <c r="Z16" s="331">
        <v>60</v>
      </c>
      <c r="AA16" s="332">
        <f>X16/Z16</f>
        <v>11.85</v>
      </c>
      <c r="AB16" s="339" t="s">
        <v>221</v>
      </c>
      <c r="AC16" s="342">
        <v>711</v>
      </c>
      <c r="AD16" s="329" t="s">
        <v>222</v>
      </c>
      <c r="AE16" s="331">
        <v>60</v>
      </c>
      <c r="AF16" s="332">
        <f>AC16/AE16</f>
        <v>11.85</v>
      </c>
      <c r="AG16" s="343">
        <v>18.48</v>
      </c>
      <c r="AH16" s="344">
        <v>23.13</v>
      </c>
      <c r="AI16" s="110" t="s">
        <v>252</v>
      </c>
    </row>
    <row r="17" spans="1:36" ht="76.8" customHeight="1">
      <c r="B17" s="407" t="s">
        <v>136</v>
      </c>
      <c r="C17" s="408"/>
      <c r="D17" s="131" t="s">
        <v>137</v>
      </c>
      <c r="E17" s="303">
        <v>56.72</v>
      </c>
      <c r="F17" s="303">
        <v>65.67</v>
      </c>
      <c r="G17" s="303">
        <v>85</v>
      </c>
      <c r="H17" s="303">
        <v>27.85</v>
      </c>
      <c r="I17" s="303">
        <v>71.83</v>
      </c>
      <c r="J17" s="303">
        <v>80.3</v>
      </c>
      <c r="K17" s="304">
        <v>82.8</v>
      </c>
      <c r="L17" s="152">
        <v>107.27</v>
      </c>
      <c r="M17" s="145" t="s">
        <v>138</v>
      </c>
      <c r="N17" s="301">
        <v>57</v>
      </c>
      <c r="O17" s="145" t="s">
        <v>135</v>
      </c>
      <c r="P17" s="153">
        <v>60</v>
      </c>
      <c r="Q17" s="302">
        <f>N17/P17*100</f>
        <v>95</v>
      </c>
      <c r="R17" s="145" t="s">
        <v>138</v>
      </c>
      <c r="S17" s="301">
        <v>57</v>
      </c>
      <c r="T17" s="145" t="s">
        <v>135</v>
      </c>
      <c r="U17" s="154"/>
      <c r="V17" s="302" t="e">
        <f>S17/U17*100</f>
        <v>#DIV/0!</v>
      </c>
      <c r="W17" s="145" t="s">
        <v>223</v>
      </c>
      <c r="X17" s="301">
        <v>59</v>
      </c>
      <c r="Y17" s="145" t="s">
        <v>222</v>
      </c>
      <c r="Z17" s="153">
        <v>60</v>
      </c>
      <c r="AA17" s="249">
        <f>X17/Z17*100</f>
        <v>98.333333333333329</v>
      </c>
      <c r="AB17" s="340" t="s">
        <v>223</v>
      </c>
      <c r="AC17" s="345">
        <v>59</v>
      </c>
      <c r="AD17" s="145" t="s">
        <v>222</v>
      </c>
      <c r="AE17" s="153">
        <v>60</v>
      </c>
      <c r="AF17" s="249">
        <f>AC17/AE17*100</f>
        <v>98.333333333333329</v>
      </c>
      <c r="AG17" s="305">
        <v>65.48</v>
      </c>
      <c r="AH17" s="307">
        <v>77.86</v>
      </c>
      <c r="AI17" s="253" t="s">
        <v>253</v>
      </c>
      <c r="AJ17" s="107" t="s">
        <v>260</v>
      </c>
    </row>
    <row r="18" spans="1:36" ht="14.4" customHeight="1">
      <c r="B18" s="407" t="s">
        <v>139</v>
      </c>
      <c r="C18" s="408"/>
      <c r="D18" s="437" t="s">
        <v>140</v>
      </c>
      <c r="E18" s="433">
        <v>43.36</v>
      </c>
      <c r="F18" s="433">
        <v>65.67</v>
      </c>
      <c r="G18" s="433">
        <v>67.099999999999994</v>
      </c>
      <c r="H18" s="433">
        <v>43.04</v>
      </c>
      <c r="I18" s="433">
        <v>7.64</v>
      </c>
      <c r="J18" s="433">
        <v>24.5</v>
      </c>
      <c r="K18" s="455">
        <v>70.7</v>
      </c>
      <c r="L18" s="456">
        <v>0</v>
      </c>
      <c r="M18" s="429" t="s">
        <v>141</v>
      </c>
      <c r="N18" s="427">
        <v>15</v>
      </c>
      <c r="O18" s="429" t="s">
        <v>135</v>
      </c>
      <c r="P18" s="427">
        <v>60</v>
      </c>
      <c r="Q18" s="440">
        <f>N18/P18*100</f>
        <v>25</v>
      </c>
      <c r="R18" s="429" t="s">
        <v>141</v>
      </c>
      <c r="S18" s="427">
        <v>15</v>
      </c>
      <c r="T18" s="429" t="s">
        <v>135</v>
      </c>
      <c r="U18" s="441"/>
      <c r="V18" s="440" t="e">
        <f>S18/U18*100</f>
        <v>#DIV/0!</v>
      </c>
      <c r="W18" s="429" t="s">
        <v>141</v>
      </c>
      <c r="X18" s="427">
        <v>60</v>
      </c>
      <c r="Y18" s="429" t="s">
        <v>222</v>
      </c>
      <c r="Z18" s="427">
        <v>60</v>
      </c>
      <c r="AA18" s="440">
        <f>X18/Z18*100</f>
        <v>100</v>
      </c>
      <c r="AB18" s="458" t="s">
        <v>141</v>
      </c>
      <c r="AC18" s="459">
        <v>60</v>
      </c>
      <c r="AD18" s="429" t="s">
        <v>222</v>
      </c>
      <c r="AE18" s="427">
        <v>60</v>
      </c>
      <c r="AF18" s="440">
        <f>AC18/AE18*100</f>
        <v>100</v>
      </c>
      <c r="AG18" s="418">
        <v>40.869999999999997</v>
      </c>
      <c r="AH18" s="420">
        <v>76.23</v>
      </c>
      <c r="AI18" s="439" t="s">
        <v>253</v>
      </c>
    </row>
    <row r="19" spans="1:36" ht="25.95" customHeight="1">
      <c r="B19" s="407"/>
      <c r="C19" s="408"/>
      <c r="D19" s="461"/>
      <c r="E19" s="433"/>
      <c r="F19" s="433"/>
      <c r="G19" s="433"/>
      <c r="H19" s="433"/>
      <c r="I19" s="433"/>
      <c r="J19" s="433"/>
      <c r="K19" s="455"/>
      <c r="L19" s="457"/>
      <c r="M19" s="429"/>
      <c r="N19" s="427"/>
      <c r="O19" s="429"/>
      <c r="P19" s="427"/>
      <c r="Q19" s="440"/>
      <c r="R19" s="429"/>
      <c r="S19" s="427"/>
      <c r="T19" s="429"/>
      <c r="U19" s="441"/>
      <c r="V19" s="440"/>
      <c r="W19" s="429"/>
      <c r="X19" s="427"/>
      <c r="Y19" s="429"/>
      <c r="Z19" s="427"/>
      <c r="AA19" s="440"/>
      <c r="AB19" s="458"/>
      <c r="AC19" s="459"/>
      <c r="AD19" s="429"/>
      <c r="AE19" s="427"/>
      <c r="AF19" s="440"/>
      <c r="AG19" s="418"/>
      <c r="AH19" s="420"/>
      <c r="AI19" s="439"/>
    </row>
    <row r="20" spans="1:36" ht="82.8">
      <c r="B20" s="465" t="s">
        <v>142</v>
      </c>
      <c r="C20" s="466"/>
      <c r="D20" s="156" t="s">
        <v>143</v>
      </c>
      <c r="E20" s="303">
        <v>21.51</v>
      </c>
      <c r="F20" s="303">
        <v>21.51</v>
      </c>
      <c r="G20" s="303">
        <v>20.9</v>
      </c>
      <c r="H20" s="303">
        <v>18.989999999999998</v>
      </c>
      <c r="I20" s="303">
        <v>30.98</v>
      </c>
      <c r="J20" s="303">
        <v>34.840000000000003</v>
      </c>
      <c r="K20" s="304">
        <v>39.700000000000003</v>
      </c>
      <c r="L20" s="157">
        <f>([1]PersDocente!P44+[1]PersDocente!P46)/[1]PersDocente!P49*100</f>
        <v>25.714285714285712</v>
      </c>
      <c r="M20" s="145" t="s">
        <v>144</v>
      </c>
      <c r="N20" s="301">
        <v>24</v>
      </c>
      <c r="O20" s="145" t="s">
        <v>135</v>
      </c>
      <c r="P20" s="153">
        <v>60</v>
      </c>
      <c r="Q20" s="302">
        <f>N20/P20*100</f>
        <v>40</v>
      </c>
      <c r="R20" s="145" t="s">
        <v>144</v>
      </c>
      <c r="S20" s="301">
        <v>24</v>
      </c>
      <c r="T20" s="145" t="s">
        <v>135</v>
      </c>
      <c r="U20" s="154"/>
      <c r="V20" s="302" t="e">
        <f>S20/U20*100</f>
        <v>#DIV/0!</v>
      </c>
      <c r="W20" s="145" t="s">
        <v>224</v>
      </c>
      <c r="X20" s="301">
        <v>18</v>
      </c>
      <c r="Y20" s="145" t="s">
        <v>222</v>
      </c>
      <c r="Z20" s="153">
        <v>60</v>
      </c>
      <c r="AA20" s="302">
        <f>X20/Z20*100</f>
        <v>30</v>
      </c>
      <c r="AB20" s="340" t="s">
        <v>224</v>
      </c>
      <c r="AC20" s="345">
        <v>18</v>
      </c>
      <c r="AD20" s="145" t="s">
        <v>222</v>
      </c>
      <c r="AE20" s="153">
        <v>60</v>
      </c>
      <c r="AF20" s="302">
        <f>AC20/AE20*100</f>
        <v>30</v>
      </c>
      <c r="AG20" s="305">
        <v>28.57</v>
      </c>
      <c r="AH20" s="307">
        <v>42.48</v>
      </c>
      <c r="AI20" s="254"/>
    </row>
    <row r="21" spans="1:36" ht="39.6" customHeight="1">
      <c r="B21" s="407" t="s">
        <v>145</v>
      </c>
      <c r="C21" s="408"/>
      <c r="D21" s="131" t="s">
        <v>146</v>
      </c>
      <c r="E21" s="303">
        <v>0</v>
      </c>
      <c r="F21" s="303">
        <v>1.49</v>
      </c>
      <c r="G21" s="303">
        <v>1.61</v>
      </c>
      <c r="H21" s="303">
        <v>1.27</v>
      </c>
      <c r="I21" s="303">
        <v>1.4</v>
      </c>
      <c r="J21" s="303">
        <v>2.9</v>
      </c>
      <c r="K21" s="158">
        <v>3.4</v>
      </c>
      <c r="L21" s="157">
        <f>(3/70)*100</f>
        <v>4.2857142857142856</v>
      </c>
      <c r="M21" s="145" t="s">
        <v>147</v>
      </c>
      <c r="N21" s="301">
        <v>0</v>
      </c>
      <c r="O21" s="145" t="s">
        <v>135</v>
      </c>
      <c r="P21" s="153">
        <v>60</v>
      </c>
      <c r="Q21" s="159">
        <f>N21/P21*100</f>
        <v>0</v>
      </c>
      <c r="R21" s="145" t="s">
        <v>147</v>
      </c>
      <c r="S21" s="301">
        <v>0</v>
      </c>
      <c r="T21" s="145" t="s">
        <v>135</v>
      </c>
      <c r="U21" s="154"/>
      <c r="V21" s="159" t="e">
        <f>S21/U21*100</f>
        <v>#DIV/0!</v>
      </c>
      <c r="W21" s="145" t="s">
        <v>225</v>
      </c>
      <c r="X21" s="301">
        <v>3</v>
      </c>
      <c r="Y21" s="145" t="s">
        <v>222</v>
      </c>
      <c r="Z21" s="153">
        <v>60</v>
      </c>
      <c r="AA21" s="159">
        <f>X21/Z21*100</f>
        <v>5</v>
      </c>
      <c r="AB21" s="340" t="s">
        <v>225</v>
      </c>
      <c r="AC21" s="345">
        <v>3</v>
      </c>
      <c r="AD21" s="145" t="s">
        <v>222</v>
      </c>
      <c r="AE21" s="153">
        <v>60</v>
      </c>
      <c r="AF21" s="159">
        <f>AC21/AE21*100</f>
        <v>5</v>
      </c>
      <c r="AG21" s="305">
        <v>8.33</v>
      </c>
      <c r="AH21" s="307">
        <v>17.59</v>
      </c>
      <c r="AI21" s="253" t="s">
        <v>253</v>
      </c>
    </row>
    <row r="22" spans="1:36" ht="54.6" customHeight="1" thickBot="1">
      <c r="B22" s="411" t="s">
        <v>148</v>
      </c>
      <c r="C22" s="412"/>
      <c r="D22" s="186" t="s">
        <v>149</v>
      </c>
      <c r="E22" s="309">
        <v>100</v>
      </c>
      <c r="F22" s="309">
        <v>100</v>
      </c>
      <c r="G22" s="309">
        <v>100</v>
      </c>
      <c r="H22" s="309">
        <v>100</v>
      </c>
      <c r="I22" s="309">
        <v>92.95</v>
      </c>
      <c r="J22" s="309">
        <v>90.54</v>
      </c>
      <c r="K22" s="333">
        <v>100</v>
      </c>
      <c r="L22" s="334">
        <f>(67+61)/(67+70)*100</f>
        <v>93.430656934306569</v>
      </c>
      <c r="M22" s="335" t="s">
        <v>150</v>
      </c>
      <c r="N22" s="191">
        <v>63</v>
      </c>
      <c r="O22" s="335" t="s">
        <v>135</v>
      </c>
      <c r="P22" s="336">
        <v>60</v>
      </c>
      <c r="Q22" s="337">
        <f>N22/P22*100</f>
        <v>105</v>
      </c>
      <c r="R22" s="335" t="s">
        <v>150</v>
      </c>
      <c r="S22" s="191">
        <v>63</v>
      </c>
      <c r="T22" s="335" t="s">
        <v>135</v>
      </c>
      <c r="U22" s="338"/>
      <c r="V22" s="337" t="e">
        <f>S22/U22*100</f>
        <v>#DIV/0!</v>
      </c>
      <c r="W22" s="335" t="s">
        <v>226</v>
      </c>
      <c r="X22" s="191">
        <v>60</v>
      </c>
      <c r="Y22" s="335" t="s">
        <v>222</v>
      </c>
      <c r="Z22" s="336">
        <v>60</v>
      </c>
      <c r="AA22" s="337">
        <f>X22/Z22*100</f>
        <v>100</v>
      </c>
      <c r="AB22" s="341" t="s">
        <v>226</v>
      </c>
      <c r="AC22" s="346">
        <v>60</v>
      </c>
      <c r="AD22" s="335" t="s">
        <v>222</v>
      </c>
      <c r="AE22" s="336">
        <v>60</v>
      </c>
      <c r="AF22" s="337">
        <f>AC22/AE22*100</f>
        <v>100</v>
      </c>
      <c r="AG22" s="306">
        <v>100</v>
      </c>
      <c r="AH22" s="308">
        <v>97.73</v>
      </c>
      <c r="AI22" s="253" t="s">
        <v>253</v>
      </c>
    </row>
    <row r="23" spans="1:36" ht="14.7" customHeight="1" thickBot="1">
      <c r="B23" s="467" t="s">
        <v>151</v>
      </c>
      <c r="C23" s="468"/>
      <c r="D23" s="468"/>
      <c r="E23" s="468"/>
      <c r="F23" s="468"/>
      <c r="G23" s="468"/>
      <c r="H23" s="468"/>
      <c r="I23" s="468"/>
      <c r="J23" s="468"/>
      <c r="K23" s="468"/>
      <c r="L23" s="468"/>
      <c r="M23" s="468"/>
      <c r="N23" s="468"/>
      <c r="O23" s="468"/>
      <c r="P23" s="468"/>
      <c r="Q23" s="468"/>
      <c r="R23" s="468"/>
      <c r="S23" s="468"/>
      <c r="T23" s="468"/>
      <c r="U23" s="468"/>
      <c r="V23" s="468"/>
      <c r="W23" s="468"/>
      <c r="X23" s="468"/>
      <c r="Y23" s="468"/>
      <c r="Z23" s="468"/>
      <c r="AA23" s="468"/>
      <c r="AB23" s="463"/>
      <c r="AC23" s="463"/>
      <c r="AD23" s="463"/>
      <c r="AE23" s="463"/>
      <c r="AF23" s="463"/>
      <c r="AG23" s="463"/>
      <c r="AH23" s="464"/>
    </row>
    <row r="24" spans="1:36" ht="48.6" customHeight="1">
      <c r="A24" s="107" t="s">
        <v>152</v>
      </c>
      <c r="B24" s="407" t="s">
        <v>160</v>
      </c>
      <c r="C24" s="408"/>
      <c r="D24" s="131" t="s">
        <v>161</v>
      </c>
      <c r="E24" s="133">
        <v>96</v>
      </c>
      <c r="F24" s="133">
        <v>97</v>
      </c>
      <c r="G24" s="133">
        <v>96</v>
      </c>
      <c r="H24" s="133">
        <v>92.96</v>
      </c>
      <c r="I24" s="133">
        <v>82.35</v>
      </c>
      <c r="J24" s="133">
        <v>100</v>
      </c>
      <c r="K24" s="142">
        <v>100</v>
      </c>
      <c r="L24" s="152">
        <v>100</v>
      </c>
      <c r="M24" s="173" t="s">
        <v>162</v>
      </c>
      <c r="N24" s="153">
        <v>103</v>
      </c>
      <c r="O24" s="177" t="s">
        <v>163</v>
      </c>
      <c r="P24" s="175">
        <v>104</v>
      </c>
      <c r="Q24" s="139">
        <f>N24/P24*100</f>
        <v>99.038461538461547</v>
      </c>
      <c r="R24" s="173" t="s">
        <v>162</v>
      </c>
      <c r="S24" s="153">
        <v>103</v>
      </c>
      <c r="T24" s="177" t="s">
        <v>163</v>
      </c>
      <c r="U24" s="175">
        <v>104</v>
      </c>
      <c r="V24" s="139">
        <f>S24/U24*100</f>
        <v>99.038461538461547</v>
      </c>
      <c r="W24" s="173" t="s">
        <v>229</v>
      </c>
      <c r="X24" s="153">
        <v>2</v>
      </c>
      <c r="Y24" s="177" t="s">
        <v>232</v>
      </c>
      <c r="Z24" s="175">
        <v>2</v>
      </c>
      <c r="AA24" s="139">
        <f>X24/Z24*100</f>
        <v>100</v>
      </c>
      <c r="AB24" s="173" t="s">
        <v>229</v>
      </c>
      <c r="AC24" s="153">
        <v>103</v>
      </c>
      <c r="AD24" s="177" t="s">
        <v>232</v>
      </c>
      <c r="AE24" s="175">
        <v>103</v>
      </c>
      <c r="AF24" s="139">
        <f>AC24/AE24*100</f>
        <v>100</v>
      </c>
      <c r="AG24" s="140">
        <v>98.11</v>
      </c>
      <c r="AH24" s="141">
        <v>81.180000000000007</v>
      </c>
      <c r="AI24" s="255" t="s">
        <v>255</v>
      </c>
    </row>
    <row r="25" spans="1:36" ht="48.6" customHeight="1">
      <c r="A25" s="107" t="s">
        <v>152</v>
      </c>
      <c r="B25" s="469" t="s">
        <v>153</v>
      </c>
      <c r="C25" s="470"/>
      <c r="D25" s="160" t="s">
        <v>154</v>
      </c>
      <c r="E25" s="161">
        <v>22.93</v>
      </c>
      <c r="F25" s="162">
        <v>24</v>
      </c>
      <c r="G25" s="162">
        <v>30</v>
      </c>
      <c r="H25" s="162">
        <v>32.42</v>
      </c>
      <c r="I25" s="162">
        <v>32.17</v>
      </c>
      <c r="J25" s="162">
        <v>47.38</v>
      </c>
      <c r="K25" s="163">
        <v>45.8</v>
      </c>
      <c r="L25" s="164">
        <v>30.7</v>
      </c>
      <c r="M25" s="165" t="s">
        <v>155</v>
      </c>
      <c r="N25" s="166">
        <v>361</v>
      </c>
      <c r="O25" s="167" t="s">
        <v>156</v>
      </c>
      <c r="P25" s="168">
        <v>828</v>
      </c>
      <c r="Q25" s="169">
        <f t="shared" ref="Q25:Q27" si="5">N25/P25*100</f>
        <v>43.59903381642512</v>
      </c>
      <c r="R25" s="165" t="s">
        <v>155</v>
      </c>
      <c r="S25" s="166">
        <v>361</v>
      </c>
      <c r="T25" s="167" t="s">
        <v>156</v>
      </c>
      <c r="U25" s="168">
        <v>828</v>
      </c>
      <c r="V25" s="169">
        <f t="shared" ref="V25:V27" si="6">S25/U25*100</f>
        <v>43.59903381642512</v>
      </c>
      <c r="W25" s="165" t="s">
        <v>227</v>
      </c>
      <c r="X25" s="166">
        <v>425</v>
      </c>
      <c r="Y25" s="167" t="s">
        <v>156</v>
      </c>
      <c r="Z25" s="168">
        <v>711</v>
      </c>
      <c r="AA25" s="169">
        <f t="shared" ref="AA25:AA27" si="7">X25/Z25*100</f>
        <v>59.774964838255976</v>
      </c>
      <c r="AB25" s="165" t="s">
        <v>227</v>
      </c>
      <c r="AC25" s="166">
        <v>425</v>
      </c>
      <c r="AD25" s="167" t="s">
        <v>156</v>
      </c>
      <c r="AE25" s="168">
        <v>711</v>
      </c>
      <c r="AF25" s="169">
        <f t="shared" ref="AF25:AF27" si="8">AC25/AE25*100</f>
        <v>59.774964838255976</v>
      </c>
      <c r="AG25" s="170">
        <v>22.74</v>
      </c>
      <c r="AH25" s="171">
        <v>33.35</v>
      </c>
      <c r="AI25" s="107" t="s">
        <v>254</v>
      </c>
    </row>
    <row r="26" spans="1:36" ht="45" customHeight="1">
      <c r="A26" s="107" t="s">
        <v>152</v>
      </c>
      <c r="B26" s="407" t="s">
        <v>157</v>
      </c>
      <c r="C26" s="408"/>
      <c r="D26" s="172" t="s">
        <v>158</v>
      </c>
      <c r="E26" s="133">
        <v>16.72</v>
      </c>
      <c r="F26" s="133">
        <v>9</v>
      </c>
      <c r="G26" s="133">
        <v>16</v>
      </c>
      <c r="H26" s="133">
        <v>12.55</v>
      </c>
      <c r="I26" s="133">
        <v>20.46</v>
      </c>
      <c r="J26" s="133">
        <v>30.46</v>
      </c>
      <c r="K26" s="142">
        <v>20.6</v>
      </c>
      <c r="L26" s="152">
        <v>14</v>
      </c>
      <c r="M26" s="173" t="s">
        <v>159</v>
      </c>
      <c r="N26" s="153">
        <v>173</v>
      </c>
      <c r="O26" s="174" t="s">
        <v>156</v>
      </c>
      <c r="P26" s="175">
        <v>828</v>
      </c>
      <c r="Q26" s="139">
        <f t="shared" si="5"/>
        <v>20.893719806763286</v>
      </c>
      <c r="R26" s="173" t="s">
        <v>159</v>
      </c>
      <c r="S26" s="153">
        <v>173</v>
      </c>
      <c r="T26" s="174" t="s">
        <v>156</v>
      </c>
      <c r="U26" s="175">
        <v>828</v>
      </c>
      <c r="V26" s="139">
        <f t="shared" si="6"/>
        <v>20.893719806763286</v>
      </c>
      <c r="W26" s="173" t="s">
        <v>228</v>
      </c>
      <c r="X26" s="153">
        <v>219</v>
      </c>
      <c r="Y26" s="174" t="s">
        <v>156</v>
      </c>
      <c r="Z26" s="175">
        <v>711</v>
      </c>
      <c r="AA26" s="139">
        <f t="shared" si="7"/>
        <v>30.801687763713083</v>
      </c>
      <c r="AB26" s="173" t="s">
        <v>228</v>
      </c>
      <c r="AC26" s="153">
        <v>219</v>
      </c>
      <c r="AD26" s="174" t="s">
        <v>156</v>
      </c>
      <c r="AE26" s="175">
        <v>711</v>
      </c>
      <c r="AF26" s="139">
        <f t="shared" si="8"/>
        <v>30.801687763713083</v>
      </c>
      <c r="AG26" s="176">
        <v>24.24</v>
      </c>
      <c r="AH26" s="141">
        <v>26.53</v>
      </c>
      <c r="AI26" s="107" t="s">
        <v>254</v>
      </c>
    </row>
    <row r="27" spans="1:36" ht="49.2" customHeight="1" thickBot="1">
      <c r="B27" s="407" t="s">
        <v>164</v>
      </c>
      <c r="C27" s="408"/>
      <c r="D27" s="131" t="s">
        <v>165</v>
      </c>
      <c r="E27" s="133">
        <v>33.58</v>
      </c>
      <c r="F27" s="133">
        <v>36</v>
      </c>
      <c r="G27" s="133">
        <v>57</v>
      </c>
      <c r="H27" s="133">
        <v>71.05</v>
      </c>
      <c r="I27" s="133">
        <v>71.92</v>
      </c>
      <c r="J27" s="133">
        <v>31.22</v>
      </c>
      <c r="K27" s="133">
        <v>21</v>
      </c>
      <c r="L27" s="178">
        <f>'[1]EGR-TITULADOS'!L13/[1]MatrNvoIngr!I14*100</f>
        <v>22.592592592592592</v>
      </c>
      <c r="M27" s="173" t="s">
        <v>166</v>
      </c>
      <c r="N27" s="144">
        <v>22</v>
      </c>
      <c r="O27" s="177" t="s">
        <v>167</v>
      </c>
      <c r="P27" s="175">
        <v>122</v>
      </c>
      <c r="Q27" s="179">
        <f t="shared" si="5"/>
        <v>18.032786885245901</v>
      </c>
      <c r="R27" s="173" t="s">
        <v>166</v>
      </c>
      <c r="S27" s="144">
        <v>22</v>
      </c>
      <c r="T27" s="177" t="s">
        <v>167</v>
      </c>
      <c r="U27" s="175">
        <v>122</v>
      </c>
      <c r="V27" s="179">
        <f t="shared" si="6"/>
        <v>18.032786885245901</v>
      </c>
      <c r="W27" s="173" t="s">
        <v>230</v>
      </c>
      <c r="X27" s="144">
        <v>56</v>
      </c>
      <c r="Y27" s="177" t="s">
        <v>231</v>
      </c>
      <c r="Z27" s="175">
        <v>122</v>
      </c>
      <c r="AA27" s="179">
        <f t="shared" si="7"/>
        <v>45.901639344262293</v>
      </c>
      <c r="AB27" s="173" t="s">
        <v>230</v>
      </c>
      <c r="AC27" s="260">
        <v>56</v>
      </c>
      <c r="AD27" s="177" t="s">
        <v>231</v>
      </c>
      <c r="AE27" s="175">
        <v>122</v>
      </c>
      <c r="AF27" s="179">
        <f t="shared" si="8"/>
        <v>45.901639344262293</v>
      </c>
      <c r="AG27" s="140">
        <v>61</v>
      </c>
      <c r="AH27" s="141">
        <v>43</v>
      </c>
      <c r="AI27" s="107" t="s">
        <v>256</v>
      </c>
    </row>
    <row r="28" spans="1:36" ht="14.4" thickBot="1">
      <c r="B28" s="462" t="s">
        <v>175</v>
      </c>
      <c r="C28" s="463"/>
      <c r="D28" s="463"/>
      <c r="E28" s="463"/>
      <c r="F28" s="463"/>
      <c r="G28" s="463"/>
      <c r="H28" s="463"/>
      <c r="I28" s="463"/>
      <c r="J28" s="463"/>
      <c r="K28" s="463"/>
      <c r="L28" s="463"/>
      <c r="M28" s="463"/>
      <c r="N28" s="463"/>
      <c r="O28" s="463"/>
      <c r="P28" s="463"/>
      <c r="Q28" s="463"/>
      <c r="R28" s="463"/>
      <c r="S28" s="463"/>
      <c r="T28" s="463"/>
      <c r="U28" s="463"/>
      <c r="V28" s="463"/>
      <c r="W28" s="463"/>
      <c r="X28" s="463"/>
      <c r="Y28" s="463"/>
      <c r="Z28" s="463"/>
      <c r="AA28" s="463"/>
      <c r="AB28" s="463"/>
      <c r="AC28" s="463"/>
      <c r="AD28" s="463"/>
      <c r="AE28" s="463"/>
      <c r="AF28" s="463"/>
      <c r="AG28" s="463"/>
      <c r="AH28" s="464"/>
    </row>
    <row r="29" spans="1:36" ht="54" customHeight="1">
      <c r="B29" s="452" t="s">
        <v>176</v>
      </c>
      <c r="C29" s="453"/>
      <c r="D29" s="172" t="s">
        <v>177</v>
      </c>
      <c r="E29" s="162">
        <v>32.44</v>
      </c>
      <c r="F29" s="162">
        <v>31</v>
      </c>
      <c r="G29" s="162">
        <v>36</v>
      </c>
      <c r="H29" s="162">
        <v>51.26</v>
      </c>
      <c r="I29" s="162">
        <v>32.18</v>
      </c>
      <c r="J29" s="197">
        <v>29.79</v>
      </c>
      <c r="K29" s="198">
        <v>38.31</v>
      </c>
      <c r="L29" s="199">
        <f>[1]MatrNvoIngr!E38</f>
        <v>35.80683156654888</v>
      </c>
      <c r="M29" s="200" t="s">
        <v>178</v>
      </c>
      <c r="N29" s="166">
        <v>304</v>
      </c>
      <c r="O29" s="201" t="s">
        <v>179</v>
      </c>
      <c r="P29" s="202">
        <v>849</v>
      </c>
      <c r="Q29" s="203">
        <f>N29/P29*100</f>
        <v>35.80683156654888</v>
      </c>
      <c r="R29" s="200" t="s">
        <v>178</v>
      </c>
      <c r="S29" s="166">
        <v>304</v>
      </c>
      <c r="T29" s="201" t="s">
        <v>179</v>
      </c>
      <c r="U29" s="202">
        <v>849</v>
      </c>
      <c r="V29" s="203">
        <f>S29/U29*100</f>
        <v>35.80683156654888</v>
      </c>
      <c r="W29" s="200" t="s">
        <v>235</v>
      </c>
      <c r="X29" s="166">
        <v>180</v>
      </c>
      <c r="Y29" s="201" t="s">
        <v>179</v>
      </c>
      <c r="Z29" s="202">
        <v>860</v>
      </c>
      <c r="AA29" s="203">
        <f>X29/Z29*100</f>
        <v>20.930232558139537</v>
      </c>
      <c r="AB29" s="200" t="s">
        <v>235</v>
      </c>
      <c r="AC29" s="166">
        <v>180</v>
      </c>
      <c r="AD29" s="201" t="s">
        <v>179</v>
      </c>
      <c r="AE29" s="202">
        <v>860</v>
      </c>
      <c r="AF29" s="203">
        <f>AC29/AE29*100</f>
        <v>20.930232558139537</v>
      </c>
      <c r="AG29" s="204">
        <v>39.06</v>
      </c>
      <c r="AH29" s="205">
        <v>4.09</v>
      </c>
      <c r="AI29" s="107" t="s">
        <v>258</v>
      </c>
    </row>
    <row r="30" spans="1:36" ht="44.4" customHeight="1">
      <c r="B30" s="454" t="s">
        <v>180</v>
      </c>
      <c r="C30" s="408"/>
      <c r="D30" s="131"/>
      <c r="E30" s="133">
        <v>76.47</v>
      </c>
      <c r="F30" s="133">
        <v>100</v>
      </c>
      <c r="G30" s="133">
        <v>100</v>
      </c>
      <c r="H30" s="133">
        <v>79.41</v>
      </c>
      <c r="I30" s="133">
        <v>100</v>
      </c>
      <c r="J30" s="206">
        <v>100</v>
      </c>
      <c r="K30" s="207">
        <v>100</v>
      </c>
      <c r="L30" s="208">
        <v>100</v>
      </c>
      <c r="M30" s="177" t="s">
        <v>181</v>
      </c>
      <c r="N30" s="144">
        <v>16</v>
      </c>
      <c r="O30" s="177" t="s">
        <v>182</v>
      </c>
      <c r="P30" s="153">
        <v>16</v>
      </c>
      <c r="Q30" s="209">
        <f>N30/P30*100</f>
        <v>100</v>
      </c>
      <c r="R30" s="177" t="s">
        <v>181</v>
      </c>
      <c r="S30" s="144">
        <v>16</v>
      </c>
      <c r="T30" s="177" t="s">
        <v>182</v>
      </c>
      <c r="U30" s="153">
        <v>16</v>
      </c>
      <c r="V30" s="209">
        <f>S30/U30*100</f>
        <v>100</v>
      </c>
      <c r="W30" s="177" t="s">
        <v>236</v>
      </c>
      <c r="X30" s="144">
        <v>16</v>
      </c>
      <c r="Y30" s="177" t="s">
        <v>182</v>
      </c>
      <c r="Z30" s="153">
        <v>16</v>
      </c>
      <c r="AA30" s="209">
        <f>X30/Z30*100</f>
        <v>100</v>
      </c>
      <c r="AB30" s="177" t="s">
        <v>236</v>
      </c>
      <c r="AC30" s="260">
        <v>16</v>
      </c>
      <c r="AD30" s="177" t="s">
        <v>182</v>
      </c>
      <c r="AE30" s="153">
        <v>16</v>
      </c>
      <c r="AF30" s="209">
        <f>AC30/AE30*100</f>
        <v>100</v>
      </c>
      <c r="AG30" s="210">
        <v>84.74</v>
      </c>
      <c r="AH30" s="211">
        <v>95.35</v>
      </c>
    </row>
    <row r="31" spans="1:36" ht="62.4" customHeight="1">
      <c r="B31" s="454" t="s">
        <v>183</v>
      </c>
      <c r="C31" s="408"/>
      <c r="D31" s="131" t="s">
        <v>184</v>
      </c>
      <c r="E31" s="133">
        <v>8.64</v>
      </c>
      <c r="F31" s="133">
        <v>9</v>
      </c>
      <c r="G31" s="133">
        <v>7</v>
      </c>
      <c r="H31" s="133">
        <v>7</v>
      </c>
      <c r="I31" s="133">
        <v>7</v>
      </c>
      <c r="J31" s="206">
        <v>7</v>
      </c>
      <c r="K31" s="207">
        <v>6.82</v>
      </c>
      <c r="L31" s="208">
        <v>6.82</v>
      </c>
      <c r="M31" s="177" t="s">
        <v>185</v>
      </c>
      <c r="N31" s="144">
        <v>5419</v>
      </c>
      <c r="O31" s="177" t="s">
        <v>186</v>
      </c>
      <c r="P31" s="153">
        <v>828</v>
      </c>
      <c r="Q31" s="212">
        <f>N31/P31</f>
        <v>6.5446859903381647</v>
      </c>
      <c r="R31" s="177" t="s">
        <v>185</v>
      </c>
      <c r="S31" s="144">
        <v>5419</v>
      </c>
      <c r="T31" s="177" t="s">
        <v>186</v>
      </c>
      <c r="U31" s="153">
        <v>828</v>
      </c>
      <c r="V31" s="212">
        <f>S31/U31</f>
        <v>6.5446859903381647</v>
      </c>
      <c r="W31" s="177" t="s">
        <v>237</v>
      </c>
      <c r="X31" s="144">
        <v>5419</v>
      </c>
      <c r="Y31" s="177" t="s">
        <v>239</v>
      </c>
      <c r="Z31" s="153">
        <v>828</v>
      </c>
      <c r="AA31" s="212">
        <f>X31/Z31</f>
        <v>6.5446859903381647</v>
      </c>
      <c r="AB31" s="177" t="s">
        <v>237</v>
      </c>
      <c r="AC31" s="260">
        <v>5419</v>
      </c>
      <c r="AD31" s="177" t="s">
        <v>239</v>
      </c>
      <c r="AE31" s="153">
        <v>712</v>
      </c>
      <c r="AF31" s="212">
        <f>AC31/AE31</f>
        <v>7.6109550561797752</v>
      </c>
      <c r="AG31" s="210">
        <v>5</v>
      </c>
      <c r="AH31" s="211">
        <v>4</v>
      </c>
    </row>
    <row r="32" spans="1:36" ht="39.6" customHeight="1">
      <c r="B32" s="454" t="s">
        <v>187</v>
      </c>
      <c r="C32" s="408"/>
      <c r="D32" s="131" t="s">
        <v>188</v>
      </c>
      <c r="E32" s="133">
        <v>6</v>
      </c>
      <c r="F32" s="133">
        <v>7</v>
      </c>
      <c r="G32" s="133">
        <v>8</v>
      </c>
      <c r="H32" s="133">
        <v>7</v>
      </c>
      <c r="I32" s="133">
        <v>11</v>
      </c>
      <c r="J32" s="206">
        <v>11</v>
      </c>
      <c r="K32" s="213">
        <f>82/[1]MatrNvoIngr!O14*100</f>
        <v>10.173697270471465</v>
      </c>
      <c r="L32" s="214">
        <f>828/124</f>
        <v>6.67741935483871</v>
      </c>
      <c r="M32" s="177" t="s">
        <v>134</v>
      </c>
      <c r="N32" s="144">
        <v>828</v>
      </c>
      <c r="O32" s="177" t="s">
        <v>189</v>
      </c>
      <c r="P32" s="153">
        <v>76</v>
      </c>
      <c r="Q32" s="215">
        <f>P32/N32*100</f>
        <v>9.1787439613526569</v>
      </c>
      <c r="R32" s="177" t="s">
        <v>134</v>
      </c>
      <c r="S32" s="144">
        <v>828</v>
      </c>
      <c r="T32" s="177" t="s">
        <v>189</v>
      </c>
      <c r="U32" s="153">
        <v>76</v>
      </c>
      <c r="V32" s="215">
        <f>U32/S32*100</f>
        <v>9.1787439613526569</v>
      </c>
      <c r="W32" s="177" t="s">
        <v>221</v>
      </c>
      <c r="X32" s="144">
        <v>711</v>
      </c>
      <c r="Y32" s="177" t="s">
        <v>240</v>
      </c>
      <c r="Z32" s="153">
        <v>76</v>
      </c>
      <c r="AA32" s="215">
        <f>Z32/X32*100</f>
        <v>10.689170182841069</v>
      </c>
      <c r="AB32" s="177" t="s">
        <v>221</v>
      </c>
      <c r="AC32" s="260">
        <v>711</v>
      </c>
      <c r="AD32" s="177" t="s">
        <v>240</v>
      </c>
      <c r="AE32" s="153">
        <v>76</v>
      </c>
      <c r="AF32" s="215">
        <f>AE32/AC32*100</f>
        <v>10.689170182841069</v>
      </c>
      <c r="AG32" s="210">
        <v>12.1</v>
      </c>
      <c r="AH32" s="211">
        <v>7.98</v>
      </c>
    </row>
    <row r="33" spans="2:36" ht="44.4" customHeight="1">
      <c r="B33" s="454" t="s">
        <v>190</v>
      </c>
      <c r="C33" s="408"/>
      <c r="D33" s="131" t="s">
        <v>191</v>
      </c>
      <c r="E33" s="133">
        <v>13</v>
      </c>
      <c r="F33" s="133">
        <v>11</v>
      </c>
      <c r="G33" s="133">
        <v>13</v>
      </c>
      <c r="H33" s="133">
        <v>13</v>
      </c>
      <c r="I33" s="133">
        <v>13.87</v>
      </c>
      <c r="J33" s="206">
        <v>13.3</v>
      </c>
      <c r="K33" s="213">
        <f>[1]PERSONAL!C17/[1]MatrNvoIngr!O14*100</f>
        <v>7.0719602977667497</v>
      </c>
      <c r="L33" s="214">
        <f>[1]MatrNvoIngr!P14/[1]PERSONAL!D24</f>
        <v>15.333333333333334</v>
      </c>
      <c r="M33" s="177" t="s">
        <v>134</v>
      </c>
      <c r="N33" s="144">
        <v>828</v>
      </c>
      <c r="O33" s="177" t="s">
        <v>192</v>
      </c>
      <c r="P33" s="153">
        <v>54</v>
      </c>
      <c r="Q33" s="212">
        <f>N33/P33</f>
        <v>15.333333333333334</v>
      </c>
      <c r="R33" s="177" t="s">
        <v>134</v>
      </c>
      <c r="S33" s="144">
        <v>828</v>
      </c>
      <c r="T33" s="177" t="s">
        <v>192</v>
      </c>
      <c r="U33" s="153">
        <v>54</v>
      </c>
      <c r="V33" s="212">
        <f>S33/U33</f>
        <v>15.333333333333334</v>
      </c>
      <c r="W33" s="177" t="s">
        <v>221</v>
      </c>
      <c r="X33" s="144">
        <v>711</v>
      </c>
      <c r="Y33" s="177" t="s">
        <v>241</v>
      </c>
      <c r="Z33" s="153">
        <v>62</v>
      </c>
      <c r="AA33" s="212">
        <f>X33/Z33</f>
        <v>11.46774193548387</v>
      </c>
      <c r="AB33" s="177" t="s">
        <v>221</v>
      </c>
      <c r="AC33" s="260">
        <v>711</v>
      </c>
      <c r="AD33" s="177" t="s">
        <v>241</v>
      </c>
      <c r="AE33" s="153">
        <v>62</v>
      </c>
      <c r="AF33" s="212">
        <f>AC33/AE33</f>
        <v>11.46774193548387</v>
      </c>
      <c r="AG33" s="210">
        <v>22.29</v>
      </c>
      <c r="AH33" s="211">
        <v>23.47</v>
      </c>
      <c r="AI33" s="107" t="s">
        <v>252</v>
      </c>
    </row>
    <row r="34" spans="2:36" ht="45" customHeight="1">
      <c r="B34" s="460" t="s">
        <v>193</v>
      </c>
      <c r="C34" s="410"/>
      <c r="D34" s="131" t="s">
        <v>194</v>
      </c>
      <c r="E34" s="180">
        <v>68</v>
      </c>
      <c r="F34" s="180">
        <v>59</v>
      </c>
      <c r="G34" s="180">
        <v>72</v>
      </c>
      <c r="H34" s="180">
        <v>92.5</v>
      </c>
      <c r="I34" s="180">
        <v>75</v>
      </c>
      <c r="J34" s="206">
        <v>91.1</v>
      </c>
      <c r="K34" s="216">
        <f>14/36*100</f>
        <v>38.888888888888893</v>
      </c>
      <c r="L34" s="217">
        <f>40/40*100</f>
        <v>100</v>
      </c>
      <c r="M34" s="177" t="s">
        <v>195</v>
      </c>
      <c r="N34" s="144">
        <v>0</v>
      </c>
      <c r="O34" s="177" t="s">
        <v>196</v>
      </c>
      <c r="P34" s="153">
        <v>54</v>
      </c>
      <c r="Q34" s="212">
        <f>N34/P34*100</f>
        <v>0</v>
      </c>
      <c r="R34" s="177" t="s">
        <v>195</v>
      </c>
      <c r="S34" s="147"/>
      <c r="T34" s="177" t="s">
        <v>196</v>
      </c>
      <c r="U34" s="154"/>
      <c r="V34" s="212" t="e">
        <f>S34/U34*100</f>
        <v>#DIV/0!</v>
      </c>
      <c r="W34" s="177" t="s">
        <v>238</v>
      </c>
      <c r="X34" s="301">
        <v>0</v>
      </c>
      <c r="Y34" s="177" t="s">
        <v>242</v>
      </c>
      <c r="Z34" s="153">
        <v>62</v>
      </c>
      <c r="AA34" s="212">
        <f>X34/Z34*100</f>
        <v>0</v>
      </c>
      <c r="AB34" s="177" t="s">
        <v>238</v>
      </c>
      <c r="AC34" s="260">
        <v>0</v>
      </c>
      <c r="AD34" s="177" t="s">
        <v>242</v>
      </c>
      <c r="AE34" s="153">
        <v>62</v>
      </c>
      <c r="AF34" s="212">
        <f>AC34/AE34*100</f>
        <v>0</v>
      </c>
      <c r="AG34" s="210">
        <v>46.32</v>
      </c>
      <c r="AH34" s="155">
        <v>82.8</v>
      </c>
      <c r="AI34" s="107" t="s">
        <v>252</v>
      </c>
      <c r="AJ34" s="107" t="s">
        <v>260</v>
      </c>
    </row>
    <row r="35" spans="2:36" ht="48" customHeight="1" thickBot="1">
      <c r="B35" s="444" t="s">
        <v>197</v>
      </c>
      <c r="C35" s="445"/>
      <c r="D35" s="218" t="s">
        <v>198</v>
      </c>
      <c r="E35" s="219">
        <v>42.37</v>
      </c>
      <c r="F35" s="219">
        <v>41.98</v>
      </c>
      <c r="G35" s="219">
        <v>42.7</v>
      </c>
      <c r="H35" s="219">
        <v>40.130000000000003</v>
      </c>
      <c r="I35" s="219">
        <v>41.9</v>
      </c>
      <c r="J35" s="220">
        <v>42.01</v>
      </c>
      <c r="K35" s="221">
        <f>41093789.14/[1]MatrNvoIngr!O14/1000</f>
        <v>50.984850049627795</v>
      </c>
      <c r="L35" s="222" t="s">
        <v>199</v>
      </c>
      <c r="M35" s="223" t="s">
        <v>200</v>
      </c>
      <c r="N35" s="224">
        <v>51344840</v>
      </c>
      <c r="O35" s="223" t="s">
        <v>186</v>
      </c>
      <c r="P35" s="225">
        <v>828</v>
      </c>
      <c r="Q35" s="226">
        <f>(N35/P35)/1000</f>
        <v>62.010676328502413</v>
      </c>
      <c r="R35" s="223" t="s">
        <v>200</v>
      </c>
      <c r="S35" s="224">
        <v>51344840</v>
      </c>
      <c r="T35" s="223" t="s">
        <v>186</v>
      </c>
      <c r="U35" s="225">
        <v>828</v>
      </c>
      <c r="V35" s="226">
        <f>(S35/U35)/1000</f>
        <v>62.010676328502413</v>
      </c>
      <c r="W35" s="223" t="s">
        <v>200</v>
      </c>
      <c r="X35" s="224">
        <v>51344840</v>
      </c>
      <c r="Y35" s="223" t="s">
        <v>239</v>
      </c>
      <c r="Z35" s="225">
        <v>711</v>
      </c>
      <c r="AA35" s="226">
        <f>(X35/Z35)/1000</f>
        <v>72.21496483825598</v>
      </c>
      <c r="AB35" s="223" t="s">
        <v>200</v>
      </c>
      <c r="AC35" s="261">
        <v>51344840</v>
      </c>
      <c r="AD35" s="223" t="s">
        <v>239</v>
      </c>
      <c r="AE35" s="225">
        <v>711</v>
      </c>
      <c r="AF35" s="226">
        <f>(AC35/AE35)/1000</f>
        <v>72.21496483825598</v>
      </c>
      <c r="AG35" s="227">
        <v>30.39</v>
      </c>
      <c r="AH35" s="228">
        <v>27.06</v>
      </c>
    </row>
    <row r="36" spans="2:36" ht="14.4" thickBot="1">
      <c r="B36" s="446" t="s">
        <v>201</v>
      </c>
      <c r="C36" s="447"/>
      <c r="D36" s="447"/>
      <c r="E36" s="447"/>
      <c r="F36" s="447"/>
      <c r="G36" s="447"/>
      <c r="H36" s="447"/>
      <c r="I36" s="447"/>
      <c r="J36" s="447"/>
      <c r="K36" s="447"/>
      <c r="L36" s="447"/>
      <c r="M36" s="447"/>
      <c r="N36" s="447"/>
      <c r="O36" s="447"/>
      <c r="P36" s="447"/>
      <c r="Q36" s="447"/>
      <c r="R36" s="447"/>
      <c r="S36" s="447"/>
      <c r="T36" s="447"/>
      <c r="U36" s="447"/>
      <c r="V36" s="447"/>
      <c r="W36" s="447"/>
      <c r="X36" s="447"/>
      <c r="Y36" s="447"/>
      <c r="Z36" s="447"/>
      <c r="AA36" s="447"/>
      <c r="AB36" s="447"/>
      <c r="AC36" s="447"/>
      <c r="AD36" s="447"/>
      <c r="AE36" s="447"/>
      <c r="AF36" s="447"/>
      <c r="AG36" s="447"/>
      <c r="AH36" s="447"/>
    </row>
    <row r="37" spans="2:36" ht="38.4" customHeight="1">
      <c r="B37" s="448" t="s">
        <v>202</v>
      </c>
      <c r="C37" s="449"/>
      <c r="D37" s="229" t="s">
        <v>203</v>
      </c>
      <c r="E37" s="230"/>
      <c r="F37" s="230"/>
      <c r="G37" s="230"/>
      <c r="H37" s="230"/>
      <c r="I37" s="230"/>
      <c r="J37" s="230"/>
      <c r="K37" s="231">
        <v>8.1</v>
      </c>
      <c r="L37" s="232">
        <f>(52/806)*100</f>
        <v>6.4516129032258061</v>
      </c>
      <c r="M37" s="233" t="s">
        <v>204</v>
      </c>
      <c r="N37" s="150">
        <v>8</v>
      </c>
      <c r="O37" s="233" t="s">
        <v>205</v>
      </c>
      <c r="P37" s="151">
        <v>828</v>
      </c>
      <c r="Q37" s="234">
        <f>N37/P37*100</f>
        <v>0.96618357487922701</v>
      </c>
      <c r="R37" s="233" t="s">
        <v>204</v>
      </c>
      <c r="S37" s="235"/>
      <c r="T37" s="233" t="s">
        <v>205</v>
      </c>
      <c r="U37" s="236"/>
      <c r="V37" s="234" t="e">
        <f>S37/U37*100</f>
        <v>#DIV/0!</v>
      </c>
      <c r="W37" s="233" t="s">
        <v>204</v>
      </c>
      <c r="X37" s="150">
        <v>12</v>
      </c>
      <c r="Y37" s="233" t="s">
        <v>243</v>
      </c>
      <c r="Z37" s="151">
        <v>712</v>
      </c>
      <c r="AA37" s="234">
        <f>X37/Z37*100</f>
        <v>1.6853932584269662</v>
      </c>
      <c r="AB37" s="233" t="s">
        <v>204</v>
      </c>
      <c r="AC37" s="150">
        <v>12</v>
      </c>
      <c r="AD37" s="233" t="s">
        <v>243</v>
      </c>
      <c r="AE37" s="151">
        <v>712</v>
      </c>
      <c r="AF37" s="234">
        <f>AC37/AE37*100</f>
        <v>1.6853932584269662</v>
      </c>
      <c r="AG37" s="321">
        <v>3.48</v>
      </c>
      <c r="AH37" s="322">
        <v>4.79</v>
      </c>
      <c r="AI37" s="255" t="s">
        <v>259</v>
      </c>
    </row>
    <row r="38" spans="2:36" ht="41.4" customHeight="1">
      <c r="B38" s="450" t="s">
        <v>206</v>
      </c>
      <c r="C38" s="451"/>
      <c r="D38" s="237" t="s">
        <v>207</v>
      </c>
      <c r="E38" s="238"/>
      <c r="F38" s="238"/>
      <c r="G38" s="238"/>
      <c r="H38" s="238"/>
      <c r="I38" s="238"/>
      <c r="J38" s="238"/>
      <c r="K38" s="180">
        <v>9.61</v>
      </c>
      <c r="L38" s="239">
        <f>(10/70)*100</f>
        <v>14.285714285714285</v>
      </c>
      <c r="M38" s="177" t="s">
        <v>208</v>
      </c>
      <c r="N38" s="144">
        <v>4</v>
      </c>
      <c r="O38" s="177" t="s">
        <v>209</v>
      </c>
      <c r="P38" s="153">
        <v>60</v>
      </c>
      <c r="Q38" s="215">
        <f>N38/P38*100</f>
        <v>6.666666666666667</v>
      </c>
      <c r="R38" s="177" t="s">
        <v>208</v>
      </c>
      <c r="S38" s="147"/>
      <c r="T38" s="177" t="s">
        <v>209</v>
      </c>
      <c r="U38" s="154"/>
      <c r="V38" s="215" t="e">
        <f>S38/U38*100</f>
        <v>#DIV/0!</v>
      </c>
      <c r="W38" s="177" t="s">
        <v>245</v>
      </c>
      <c r="X38" s="257">
        <v>4</v>
      </c>
      <c r="Y38" s="177" t="s">
        <v>244</v>
      </c>
      <c r="Z38" s="153">
        <v>60</v>
      </c>
      <c r="AA38" s="215">
        <f>X38/Z38*100</f>
        <v>6.666666666666667</v>
      </c>
      <c r="AB38" s="177" t="s">
        <v>245</v>
      </c>
      <c r="AC38" s="260">
        <v>4</v>
      </c>
      <c r="AD38" s="177" t="s">
        <v>244</v>
      </c>
      <c r="AE38" s="153">
        <v>60</v>
      </c>
      <c r="AF38" s="215">
        <f>AC38/AE38*100</f>
        <v>6.666666666666667</v>
      </c>
      <c r="AG38" s="323">
        <v>0.56999999999999995</v>
      </c>
      <c r="AH38" s="324">
        <v>19.7</v>
      </c>
      <c r="AI38" s="255" t="s">
        <v>259</v>
      </c>
    </row>
    <row r="39" spans="2:36" ht="42" customHeight="1">
      <c r="B39" s="450" t="s">
        <v>210</v>
      </c>
      <c r="C39" s="451"/>
      <c r="D39" s="240" t="s">
        <v>211</v>
      </c>
      <c r="E39" s="238"/>
      <c r="F39" s="238"/>
      <c r="G39" s="238"/>
      <c r="H39" s="238"/>
      <c r="I39" s="238"/>
      <c r="J39" s="238"/>
      <c r="K39" s="180">
        <v>11.11</v>
      </c>
      <c r="L39" s="239">
        <f>(1/5)*100</f>
        <v>20</v>
      </c>
      <c r="M39" s="177" t="s">
        <v>212</v>
      </c>
      <c r="N39" s="144">
        <v>1</v>
      </c>
      <c r="O39" s="177" t="s">
        <v>213</v>
      </c>
      <c r="P39" s="153">
        <v>5</v>
      </c>
      <c r="Q39" s="209">
        <f>N39/P39*100</f>
        <v>20</v>
      </c>
      <c r="R39" s="177" t="s">
        <v>212</v>
      </c>
      <c r="S39" s="144">
        <v>1</v>
      </c>
      <c r="T39" s="177" t="s">
        <v>213</v>
      </c>
      <c r="U39" s="153">
        <v>5</v>
      </c>
      <c r="V39" s="209">
        <f>S39/U39*100</f>
        <v>20</v>
      </c>
      <c r="W39" s="177" t="s">
        <v>246</v>
      </c>
      <c r="X39" s="144">
        <v>1</v>
      </c>
      <c r="Y39" s="177" t="s">
        <v>247</v>
      </c>
      <c r="Z39" s="153">
        <v>5</v>
      </c>
      <c r="AA39" s="209">
        <f>X39/Z39*100</f>
        <v>20</v>
      </c>
      <c r="AB39" s="177" t="s">
        <v>246</v>
      </c>
      <c r="AC39" s="260">
        <v>1</v>
      </c>
      <c r="AD39" s="177" t="s">
        <v>247</v>
      </c>
      <c r="AE39" s="153">
        <v>5</v>
      </c>
      <c r="AF39" s="209">
        <f>AC39/AE39*100</f>
        <v>20</v>
      </c>
      <c r="AG39" s="323">
        <v>100</v>
      </c>
      <c r="AH39" s="324">
        <v>8.24</v>
      </c>
      <c r="AI39" s="107" t="s">
        <v>253</v>
      </c>
    </row>
    <row r="40" spans="2:36" ht="66.599999999999994" customHeight="1" thickBot="1">
      <c r="B40" s="442" t="s">
        <v>214</v>
      </c>
      <c r="C40" s="443"/>
      <c r="D40" s="241" t="s">
        <v>215</v>
      </c>
      <c r="E40" s="242"/>
      <c r="F40" s="242"/>
      <c r="G40" s="242"/>
      <c r="H40" s="242"/>
      <c r="I40" s="242"/>
      <c r="J40" s="242"/>
      <c r="K40" s="219">
        <v>0.4</v>
      </c>
      <c r="L40" s="243"/>
      <c r="M40" s="223" t="s">
        <v>216</v>
      </c>
      <c r="N40" s="224">
        <v>207526</v>
      </c>
      <c r="O40" s="223" t="s">
        <v>217</v>
      </c>
      <c r="P40" s="244">
        <v>51344840</v>
      </c>
      <c r="Q40" s="245">
        <f>N40/P40*100</f>
        <v>0.40418082907649527</v>
      </c>
      <c r="R40" s="223" t="s">
        <v>216</v>
      </c>
      <c r="S40" s="224">
        <v>207526</v>
      </c>
      <c r="T40" s="223" t="s">
        <v>217</v>
      </c>
      <c r="U40" s="244">
        <v>51344840</v>
      </c>
      <c r="V40" s="245">
        <f>S40/U40*100</f>
        <v>0.40418082907649527</v>
      </c>
      <c r="W40" s="223" t="s">
        <v>216</v>
      </c>
      <c r="X40" s="224">
        <v>207526</v>
      </c>
      <c r="Y40" s="223" t="s">
        <v>217</v>
      </c>
      <c r="Z40" s="244">
        <v>51344840</v>
      </c>
      <c r="AA40" s="245">
        <f>X40/Z40*100</f>
        <v>0.40418082907649527</v>
      </c>
      <c r="AB40" s="223" t="s">
        <v>216</v>
      </c>
      <c r="AC40" s="261">
        <v>207526</v>
      </c>
      <c r="AD40" s="223" t="s">
        <v>217</v>
      </c>
      <c r="AE40" s="244">
        <v>51344840</v>
      </c>
      <c r="AF40" s="245">
        <f>AC40/AE40*100</f>
        <v>0.40418082907649527</v>
      </c>
      <c r="AG40" s="325">
        <v>3.95</v>
      </c>
      <c r="AH40" s="326">
        <v>3.52</v>
      </c>
    </row>
  </sheetData>
  <mergeCells count="114">
    <mergeCell ref="AD13:AD14"/>
    <mergeCell ref="AE13:AE14"/>
    <mergeCell ref="AF13:AF14"/>
    <mergeCell ref="AB18:AB19"/>
    <mergeCell ref="AC18:AC19"/>
    <mergeCell ref="AD18:AD19"/>
    <mergeCell ref="AE18:AE19"/>
    <mergeCell ref="AF18:AF19"/>
    <mergeCell ref="B34:C34"/>
    <mergeCell ref="B24:C24"/>
    <mergeCell ref="B27:C27"/>
    <mergeCell ref="B17:C17"/>
    <mergeCell ref="B18:C19"/>
    <mergeCell ref="D18:D19"/>
    <mergeCell ref="B32:C32"/>
    <mergeCell ref="B33:C33"/>
    <mergeCell ref="B28:AH28"/>
    <mergeCell ref="B20:C20"/>
    <mergeCell ref="B21:C21"/>
    <mergeCell ref="B22:C22"/>
    <mergeCell ref="B23:AH23"/>
    <mergeCell ref="B25:C25"/>
    <mergeCell ref="B26:C26"/>
    <mergeCell ref="E18:E19"/>
    <mergeCell ref="B40:C40"/>
    <mergeCell ref="W3:AA3"/>
    <mergeCell ref="W13:W14"/>
    <mergeCell ref="X13:X14"/>
    <mergeCell ref="Y13:Y14"/>
    <mergeCell ref="Z13:Z14"/>
    <mergeCell ref="AA13:AA14"/>
    <mergeCell ref="W18:W19"/>
    <mergeCell ref="X18:X19"/>
    <mergeCell ref="Y18:Y19"/>
    <mergeCell ref="B35:C35"/>
    <mergeCell ref="B36:AH36"/>
    <mergeCell ref="B37:C37"/>
    <mergeCell ref="B38:C38"/>
    <mergeCell ref="B39:C39"/>
    <mergeCell ref="B29:C29"/>
    <mergeCell ref="B30:C30"/>
    <mergeCell ref="H18:H19"/>
    <mergeCell ref="I18:I19"/>
    <mergeCell ref="J18:J19"/>
    <mergeCell ref="K18:K19"/>
    <mergeCell ref="L18:L19"/>
    <mergeCell ref="M18:M19"/>
    <mergeCell ref="B31:C31"/>
    <mergeCell ref="F18:F19"/>
    <mergeCell ref="G18:G19"/>
    <mergeCell ref="AI18:AI19"/>
    <mergeCell ref="Z18:Z19"/>
    <mergeCell ref="AA18:AA19"/>
    <mergeCell ref="N18:N19"/>
    <mergeCell ref="O18:O19"/>
    <mergeCell ref="P18:P19"/>
    <mergeCell ref="Q18:Q19"/>
    <mergeCell ref="R18:R19"/>
    <mergeCell ref="S18:S19"/>
    <mergeCell ref="T18:T19"/>
    <mergeCell ref="U18:U19"/>
    <mergeCell ref="V18:V19"/>
    <mergeCell ref="AG18:AG19"/>
    <mergeCell ref="AH18:AH19"/>
    <mergeCell ref="AG13:AG14"/>
    <mergeCell ref="AH13:AH14"/>
    <mergeCell ref="B15:AH15"/>
    <mergeCell ref="B16:C16"/>
    <mergeCell ref="P13:P14"/>
    <mergeCell ref="Q13:Q14"/>
    <mergeCell ref="R13:R14"/>
    <mergeCell ref="S13:S14"/>
    <mergeCell ref="T13:T14"/>
    <mergeCell ref="U13:U14"/>
    <mergeCell ref="J13:J14"/>
    <mergeCell ref="K13:K14"/>
    <mergeCell ref="L13:L14"/>
    <mergeCell ref="M13:M14"/>
    <mergeCell ref="N13:N14"/>
    <mergeCell ref="O13:O14"/>
    <mergeCell ref="D13:D14"/>
    <mergeCell ref="E13:E14"/>
    <mergeCell ref="F13:F14"/>
    <mergeCell ref="G13:G14"/>
    <mergeCell ref="H13:H14"/>
    <mergeCell ref="I13:I14"/>
    <mergeCell ref="AB13:AB14"/>
    <mergeCell ref="AC13:AC14"/>
    <mergeCell ref="B6:C6"/>
    <mergeCell ref="B7:C7"/>
    <mergeCell ref="B8:C8"/>
    <mergeCell ref="B11:C11"/>
    <mergeCell ref="B12:C12"/>
    <mergeCell ref="B13:C14"/>
    <mergeCell ref="B9:C9"/>
    <mergeCell ref="B10:C10"/>
    <mergeCell ref="L2:V2"/>
    <mergeCell ref="V13:V14"/>
    <mergeCell ref="AG2:AG3"/>
    <mergeCell ref="AH2:AH3"/>
    <mergeCell ref="M3:Q3"/>
    <mergeCell ref="R3:V3"/>
    <mergeCell ref="B4:AH4"/>
    <mergeCell ref="B1:C3"/>
    <mergeCell ref="E1:Q1"/>
    <mergeCell ref="AG1:AH1"/>
    <mergeCell ref="E2:E3"/>
    <mergeCell ref="F2:F3"/>
    <mergeCell ref="G2:G3"/>
    <mergeCell ref="H2:H3"/>
    <mergeCell ref="I2:I3"/>
    <mergeCell ref="J2:J3"/>
    <mergeCell ref="K2:K3"/>
    <mergeCell ref="AB3:AF3"/>
  </mergeCells>
  <pageMargins left="0.7" right="0.7" top="0.75" bottom="0.75" header="0.3" footer="0.3"/>
  <pageSetup scale="58" orientation="portrait" r:id="rId1"/>
  <rowBreaks count="1" manualBreakCount="1">
    <brk id="27" min="1" max="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view="pageBreakPreview" zoomScale="60" zoomScaleNormal="100" workbookViewId="0">
      <selection sqref="A1:A2"/>
    </sheetView>
  </sheetViews>
  <sheetFormatPr baseColWidth="10" defaultRowHeight="14.4"/>
  <cols>
    <col min="2" max="2" width="26.5546875" customWidth="1"/>
    <col min="3" max="3" width="26.6640625" customWidth="1"/>
    <col min="4" max="4" width="58.33203125" customWidth="1"/>
  </cols>
  <sheetData>
    <row r="1" spans="1:6">
      <c r="A1" s="473" t="s">
        <v>272</v>
      </c>
      <c r="B1" s="471" t="s">
        <v>263</v>
      </c>
      <c r="C1" s="472" t="s">
        <v>264</v>
      </c>
      <c r="D1" s="472" t="s">
        <v>265</v>
      </c>
      <c r="E1" s="472" t="s">
        <v>266</v>
      </c>
      <c r="F1" s="472"/>
    </row>
    <row r="2" spans="1:6">
      <c r="A2" s="473"/>
      <c r="B2" s="471"/>
      <c r="C2" s="472"/>
      <c r="D2" s="472"/>
      <c r="E2" s="250" t="s">
        <v>267</v>
      </c>
      <c r="F2" s="250" t="s">
        <v>268</v>
      </c>
    </row>
    <row r="3" spans="1:6" ht="43.2">
      <c r="A3" s="310" t="s">
        <v>273</v>
      </c>
      <c r="B3" s="296" t="s">
        <v>274</v>
      </c>
      <c r="C3" s="252" t="s">
        <v>275</v>
      </c>
      <c r="D3" s="311" t="s">
        <v>276</v>
      </c>
      <c r="E3" s="297">
        <v>17</v>
      </c>
      <c r="F3" s="297">
        <v>17</v>
      </c>
    </row>
    <row r="4" spans="1:6" ht="43.2">
      <c r="A4" s="310" t="s">
        <v>277</v>
      </c>
      <c r="B4" s="252" t="s">
        <v>278</v>
      </c>
      <c r="C4" s="252" t="s">
        <v>279</v>
      </c>
      <c r="D4" s="251" t="s">
        <v>276</v>
      </c>
      <c r="E4" s="297">
        <v>25</v>
      </c>
      <c r="F4" s="297">
        <v>24</v>
      </c>
    </row>
    <row r="5" spans="1:6" ht="48.6">
      <c r="A5" s="312">
        <v>44000</v>
      </c>
      <c r="B5" s="313" t="s">
        <v>280</v>
      </c>
      <c r="C5" s="252" t="s">
        <v>281</v>
      </c>
      <c r="D5" s="311" t="s">
        <v>282</v>
      </c>
      <c r="E5" s="297">
        <v>15</v>
      </c>
      <c r="F5" s="297">
        <v>15</v>
      </c>
    </row>
    <row r="6" spans="1:6" ht="43.2">
      <c r="A6" s="313" t="s">
        <v>283</v>
      </c>
      <c r="B6" s="314" t="s">
        <v>284</v>
      </c>
      <c r="C6" s="315" t="s">
        <v>285</v>
      </c>
      <c r="D6" s="300" t="s">
        <v>286</v>
      </c>
      <c r="E6" s="316">
        <v>22</v>
      </c>
      <c r="F6" s="316">
        <v>26</v>
      </c>
    </row>
    <row r="7" spans="1:6" ht="81">
      <c r="A7" s="313" t="s">
        <v>287</v>
      </c>
      <c r="B7" s="313" t="s">
        <v>288</v>
      </c>
      <c r="C7" s="317" t="s">
        <v>289</v>
      </c>
      <c r="D7" s="250" t="s">
        <v>290</v>
      </c>
      <c r="E7" s="297">
        <v>21</v>
      </c>
      <c r="F7" s="297">
        <v>23</v>
      </c>
    </row>
    <row r="8" spans="1:6" ht="64.8">
      <c r="A8" s="313" t="s">
        <v>287</v>
      </c>
      <c r="B8" s="313" t="s">
        <v>291</v>
      </c>
      <c r="C8" s="318" t="s">
        <v>292</v>
      </c>
      <c r="D8" s="250" t="s">
        <v>290</v>
      </c>
      <c r="E8" s="297">
        <v>5</v>
      </c>
      <c r="F8" s="297">
        <v>5</v>
      </c>
    </row>
    <row r="9" spans="1:6" ht="81">
      <c r="A9" s="313" t="s">
        <v>287</v>
      </c>
      <c r="B9" s="313" t="s">
        <v>293</v>
      </c>
      <c r="C9" s="317" t="s">
        <v>294</v>
      </c>
      <c r="D9" s="250" t="s">
        <v>290</v>
      </c>
      <c r="E9" s="297">
        <v>7</v>
      </c>
      <c r="F9" s="297">
        <v>6</v>
      </c>
    </row>
    <row r="10" spans="1:6" ht="32.4">
      <c r="A10" s="313" t="s">
        <v>295</v>
      </c>
      <c r="B10" s="317" t="s">
        <v>296</v>
      </c>
      <c r="C10" s="317" t="s">
        <v>297</v>
      </c>
      <c r="D10" s="250" t="s">
        <v>298</v>
      </c>
      <c r="E10" s="297">
        <v>20</v>
      </c>
      <c r="F10" s="297">
        <v>19</v>
      </c>
    </row>
    <row r="11" spans="1:6" ht="48.6">
      <c r="A11" s="313" t="s">
        <v>299</v>
      </c>
      <c r="B11" s="315" t="s">
        <v>300</v>
      </c>
      <c r="C11" s="315" t="s">
        <v>301</v>
      </c>
      <c r="D11" s="299" t="s">
        <v>302</v>
      </c>
      <c r="E11" s="316">
        <v>2</v>
      </c>
      <c r="F11" s="316">
        <v>9</v>
      </c>
    </row>
    <row r="12" spans="1:6" ht="43.2">
      <c r="A12" s="313" t="s">
        <v>303</v>
      </c>
      <c r="B12" s="317" t="s">
        <v>304</v>
      </c>
      <c r="C12" s="252" t="s">
        <v>305</v>
      </c>
      <c r="D12" s="251" t="s">
        <v>306</v>
      </c>
      <c r="E12" s="297">
        <v>20</v>
      </c>
      <c r="F12" s="297">
        <v>18</v>
      </c>
    </row>
    <row r="13" spans="1:6">
      <c r="D13" s="250"/>
      <c r="E13" s="250">
        <f>SUM(E3:E12)</f>
        <v>154</v>
      </c>
      <c r="F13" s="250">
        <f>SUM(F3:F12)</f>
        <v>162</v>
      </c>
    </row>
  </sheetData>
  <mergeCells count="5">
    <mergeCell ref="B1:B2"/>
    <mergeCell ref="C1:C2"/>
    <mergeCell ref="D1:D2"/>
    <mergeCell ref="E1:F1"/>
    <mergeCell ref="A1:A2"/>
  </mergeCells>
  <pageMargins left="0.7" right="0.7" top="0.75" bottom="0.75" header="0.3" footer="0.3"/>
  <pageSetup scale="61"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1"/>
  <sheetViews>
    <sheetView workbookViewId="0">
      <selection activeCell="D14" sqref="D14"/>
    </sheetView>
  </sheetViews>
  <sheetFormatPr baseColWidth="10" defaultRowHeight="14.4"/>
  <cols>
    <col min="1" max="1" width="16.109375" customWidth="1"/>
    <col min="2" max="2" width="12.88671875" customWidth="1"/>
    <col min="3" max="3" width="14.88671875" customWidth="1"/>
  </cols>
  <sheetData>
    <row r="2" spans="1:6">
      <c r="B2" s="319" t="s">
        <v>315</v>
      </c>
      <c r="C2" s="319" t="s">
        <v>316</v>
      </c>
    </row>
    <row r="3" spans="1:6">
      <c r="A3" t="s">
        <v>307</v>
      </c>
      <c r="B3">
        <v>49</v>
      </c>
      <c r="C3">
        <v>437</v>
      </c>
    </row>
    <row r="4" spans="1:6">
      <c r="A4" t="s">
        <v>308</v>
      </c>
      <c r="B4">
        <v>67</v>
      </c>
      <c r="C4">
        <v>385</v>
      </c>
    </row>
    <row r="5" spans="1:6">
      <c r="A5" t="s">
        <v>309</v>
      </c>
      <c r="B5">
        <v>137</v>
      </c>
      <c r="C5">
        <v>521</v>
      </c>
    </row>
    <row r="6" spans="1:6">
      <c r="A6" t="s">
        <v>310</v>
      </c>
      <c r="B6">
        <v>11</v>
      </c>
      <c r="C6">
        <v>126</v>
      </c>
    </row>
    <row r="7" spans="1:6">
      <c r="A7" t="s">
        <v>311</v>
      </c>
      <c r="B7">
        <v>60</v>
      </c>
      <c r="C7">
        <v>379</v>
      </c>
    </row>
    <row r="8" spans="1:6">
      <c r="A8" t="s">
        <v>312</v>
      </c>
      <c r="B8">
        <v>3</v>
      </c>
      <c r="C8">
        <v>67</v>
      </c>
      <c r="F8" t="s">
        <v>317</v>
      </c>
    </row>
    <row r="9" spans="1:6">
      <c r="A9" t="s">
        <v>313</v>
      </c>
      <c r="B9">
        <v>78</v>
      </c>
      <c r="C9">
        <v>286</v>
      </c>
    </row>
    <row r="10" spans="1:6">
      <c r="A10" t="s">
        <v>314</v>
      </c>
      <c r="B10">
        <v>15</v>
      </c>
      <c r="C10">
        <v>88</v>
      </c>
    </row>
    <row r="11" spans="1:6">
      <c r="B11">
        <f>SUM(B3:B10)</f>
        <v>420</v>
      </c>
      <c r="C11">
        <f>SUM(C3:C10)</f>
        <v>2289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PIID </vt:lpstr>
      <vt:lpstr>Indic instit</vt:lpstr>
      <vt:lpstr>CAPACITACIÓN DESARROLLO</vt:lpstr>
      <vt:lpstr>Hoja1</vt:lpstr>
      <vt:lpstr>'Indic instit'!Área_de_impresión</vt:lpstr>
      <vt:lpstr>'PIID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Sub Planeación</dc:creator>
  <cp:lastModifiedBy>Usuario de Windows</cp:lastModifiedBy>
  <cp:lastPrinted>2020-06-05T20:34:19Z</cp:lastPrinted>
  <dcterms:created xsi:type="dcterms:W3CDTF">2019-12-09T19:43:20Z</dcterms:created>
  <dcterms:modified xsi:type="dcterms:W3CDTF">2020-06-05T20:34:38Z</dcterms:modified>
</cp:coreProperties>
</file>